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FONDO 2025\CONVENIO MARCO 2025\2502261 MOBILIARIO CMD ANGOL\"/>
    </mc:Choice>
  </mc:AlternateContent>
  <bookViews>
    <workbookView xWindow="0" yWindow="0" windowWidth="28515" windowHeight="11655" activeTab="2"/>
  </bookViews>
  <sheets>
    <sheet name="Anexo 1 CumplimRequerimTécnicos" sheetId="5" r:id="rId1"/>
    <sheet name="Anexo 2 Matriz_Evaluación" sheetId="6" r:id="rId2"/>
    <sheet name="Anexo 2 Resumen de Puntajes" sheetId="3" r:id="rId3"/>
    <sheet name="Anexo 3 Cuadro Adjudicación" sheetId="4" r:id="rId4"/>
  </sheets>
  <externalReferences>
    <externalReference r:id="rId5"/>
  </externalReferences>
  <definedNames>
    <definedName name="_xlnm.Print_Area" localSheetId="0">'Anexo 1 CumplimRequerimTécnicos'!$A$2:$C$45</definedName>
    <definedName name="_xlnm.Print_Area" localSheetId="1">'Anexo 2 Matriz_Evaluación'!$A$1:$I$124</definedName>
    <definedName name="_xlnm.Print_Area" localSheetId="2">'Anexo 2 Resumen de Puntajes'!$A$1:$E$19</definedName>
    <definedName name="_xlnm.Print_Area" localSheetId="3">'Anexo 3 Cuadro Adjudicación'!$A$1:$E$29</definedName>
    <definedName name="bfgdf" localSheetId="0">#REF!</definedName>
    <definedName name="bfgdf" localSheetId="1">#REF!</definedName>
    <definedName name="bfgdf">#REF!</definedName>
    <definedName name="d" localSheetId="0">#REF!</definedName>
    <definedName name="d" localSheetId="1">#REF!</definedName>
    <definedName name="d">#REF!</definedName>
    <definedName name="DAT" localSheetId="0">#REF!</definedName>
    <definedName name="DAT" localSheetId="1">#REF!</definedName>
    <definedName name="DAT">#REF!</definedName>
    <definedName name="dfdfds" localSheetId="0">#REF!</definedName>
    <definedName name="dfdfds" localSheetId="1">#REF!</definedName>
    <definedName name="dfdfds">#REF!</definedName>
    <definedName name="dg" localSheetId="0">#REF!</definedName>
    <definedName name="dg" localSheetId="1">#REF!</definedName>
    <definedName name="dg">#REF!</definedName>
    <definedName name="e" localSheetId="0">#REF!</definedName>
    <definedName name="e" localSheetId="1">#REF!</definedName>
    <definedName name="e">#REF!</definedName>
    <definedName name="fdf" localSheetId="0">#REF!</definedName>
    <definedName name="fdf" localSheetId="1">#REF!</definedName>
    <definedName name="fdf">#REF!</definedName>
    <definedName name="g" localSheetId="0">#REF!</definedName>
    <definedName name="g" localSheetId="1">#REF!</definedName>
    <definedName name="g">#REF!</definedName>
    <definedName name="h" localSheetId="0">#REF!</definedName>
    <definedName name="h" localSheetId="1">#REF!</definedName>
    <definedName name="h">#REF!</definedName>
    <definedName name="ITWN" localSheetId="0">#REF!</definedName>
    <definedName name="ITWN" localSheetId="1">#REF!</definedName>
    <definedName name="ITWN">#REF!</definedName>
    <definedName name="j" localSheetId="0">#REF!</definedName>
    <definedName name="j" localSheetId="1">#REF!</definedName>
    <definedName name="j">#REF!</definedName>
    <definedName name="jhuhg" localSheetId="0">#REF!</definedName>
    <definedName name="jhuhg" localSheetId="1">#REF!</definedName>
    <definedName name="jhuhg">#REF!</definedName>
    <definedName name="jj" localSheetId="0">#REF!</definedName>
    <definedName name="jj" localSheetId="1">#REF!</definedName>
    <definedName name="jj">#REF!</definedName>
    <definedName name="k" localSheetId="0">#REF!</definedName>
    <definedName name="k" localSheetId="1">#REF!</definedName>
    <definedName name="k">#REF!</definedName>
    <definedName name="LI" localSheetId="0">#REF!</definedName>
    <definedName name="LI" localSheetId="1">#REF!</definedName>
    <definedName name="LI">#REF!</definedName>
    <definedName name="lis" localSheetId="0">#REF!</definedName>
    <definedName name="lis" localSheetId="1">#REF!</definedName>
    <definedName name="lis">#REF!</definedName>
    <definedName name="LIST" localSheetId="0">#REF!</definedName>
    <definedName name="LIST" localSheetId="1">#REF!</definedName>
    <definedName name="LIST">#REF!</definedName>
    <definedName name="lista">'[1]ANEXO 5 RR.TT'!$B$6:$B$7</definedName>
    <definedName name="qww" localSheetId="0">#REF!</definedName>
    <definedName name="qww" localSheetId="1">#REF!</definedName>
    <definedName name="qww">#REF!</definedName>
    <definedName name="si" localSheetId="0">#REF!</definedName>
    <definedName name="si" localSheetId="1">#REF!</definedName>
    <definedName name="si">#REF!</definedName>
    <definedName name="t" localSheetId="0">#REF!</definedName>
    <definedName name="t" localSheetId="1">#REF!</definedName>
    <definedName name="t">#REF!</definedName>
    <definedName name="wdwd" localSheetId="0">#REF!</definedName>
    <definedName name="wdwd" localSheetId="1">#REF!</definedName>
    <definedName name="wdwd">#REF!</definedName>
    <definedName name="y" localSheetId="0">#REF!</definedName>
    <definedName name="y" localSheetId="1">#REF!</definedName>
    <definedName name="y">#REF!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4" i="6" l="1"/>
  <c r="H124" i="6" s="1"/>
  <c r="G123" i="6"/>
  <c r="H123" i="6" s="1"/>
  <c r="G122" i="6"/>
  <c r="H122" i="6" s="1"/>
  <c r="G121" i="6"/>
  <c r="H121" i="6" s="1"/>
  <c r="G120" i="6"/>
  <c r="H120" i="6" s="1"/>
  <c r="G119" i="6"/>
  <c r="H119" i="6" s="1"/>
  <c r="G118" i="6"/>
  <c r="H118" i="6" s="1"/>
  <c r="G117" i="6"/>
  <c r="H117" i="6" s="1"/>
  <c r="G116" i="6"/>
  <c r="H116" i="6" s="1"/>
  <c r="G114" i="6"/>
  <c r="H114" i="6" s="1"/>
  <c r="G113" i="6"/>
  <c r="H113" i="6" s="1"/>
  <c r="G112" i="6"/>
  <c r="H112" i="6" s="1"/>
  <c r="I112" i="6" s="1"/>
  <c r="G111" i="6"/>
  <c r="H111" i="6" s="1"/>
  <c r="G110" i="6"/>
  <c r="H110" i="6" s="1"/>
  <c r="G109" i="6"/>
  <c r="H109" i="6" s="1"/>
  <c r="G108" i="6"/>
  <c r="H108" i="6" s="1"/>
  <c r="G107" i="6"/>
  <c r="H107" i="6" s="1"/>
  <c r="G106" i="6"/>
  <c r="H106" i="6" s="1"/>
  <c r="G104" i="6"/>
  <c r="H104" i="6" s="1"/>
  <c r="G103" i="6"/>
  <c r="H103" i="6" s="1"/>
  <c r="G102" i="6"/>
  <c r="H102" i="6" s="1"/>
  <c r="G101" i="6"/>
  <c r="H101" i="6" s="1"/>
  <c r="G100" i="6"/>
  <c r="H100" i="6" s="1"/>
  <c r="G99" i="6"/>
  <c r="H99" i="6" s="1"/>
  <c r="I99" i="6" s="1"/>
  <c r="G98" i="6"/>
  <c r="H98" i="6" s="1"/>
  <c r="G97" i="6"/>
  <c r="H97" i="6" s="1"/>
  <c r="G96" i="6"/>
  <c r="H96" i="6" s="1"/>
  <c r="G94" i="6"/>
  <c r="H94" i="6" s="1"/>
  <c r="G93" i="6"/>
  <c r="H93" i="6" s="1"/>
  <c r="G92" i="6"/>
  <c r="H92" i="6" s="1"/>
  <c r="G91" i="6"/>
  <c r="H91" i="6" s="1"/>
  <c r="G90" i="6"/>
  <c r="H90" i="6" s="1"/>
  <c r="G89" i="6"/>
  <c r="H89" i="6" s="1"/>
  <c r="I89" i="6" s="1"/>
  <c r="G88" i="6"/>
  <c r="H88" i="6" s="1"/>
  <c r="G87" i="6"/>
  <c r="H87" i="6" s="1"/>
  <c r="G86" i="6"/>
  <c r="H86" i="6" s="1"/>
  <c r="G84" i="6"/>
  <c r="H84" i="6" s="1"/>
  <c r="G83" i="6"/>
  <c r="H83" i="6" s="1"/>
  <c r="G82" i="6"/>
  <c r="H82" i="6" s="1"/>
  <c r="I82" i="6" s="1"/>
  <c r="G81" i="6"/>
  <c r="H81" i="6" s="1"/>
  <c r="G80" i="6"/>
  <c r="H80" i="6" s="1"/>
  <c r="G79" i="6"/>
  <c r="H79" i="6" s="1"/>
  <c r="G78" i="6"/>
  <c r="H78" i="6" s="1"/>
  <c r="G77" i="6"/>
  <c r="H77" i="6" s="1"/>
  <c r="G76" i="6"/>
  <c r="H76" i="6" s="1"/>
  <c r="I76" i="6" s="1"/>
  <c r="G74" i="6"/>
  <c r="H74" i="6" s="1"/>
  <c r="G73" i="6"/>
  <c r="H73" i="6" s="1"/>
  <c r="G72" i="6"/>
  <c r="H72" i="6" s="1"/>
  <c r="G71" i="6"/>
  <c r="H71" i="6" s="1"/>
  <c r="G70" i="6"/>
  <c r="H70" i="6" s="1"/>
  <c r="G69" i="6"/>
  <c r="H69" i="6" s="1"/>
  <c r="I69" i="6" s="1"/>
  <c r="G68" i="6"/>
  <c r="H68" i="6" s="1"/>
  <c r="G67" i="6"/>
  <c r="H67" i="6" s="1"/>
  <c r="G66" i="6"/>
  <c r="H66" i="6" s="1"/>
  <c r="G64" i="6"/>
  <c r="H64" i="6" s="1"/>
  <c r="G63" i="6"/>
  <c r="H63" i="6" s="1"/>
  <c r="G62" i="6"/>
  <c r="H62" i="6" s="1"/>
  <c r="I62" i="6" s="1"/>
  <c r="G61" i="6"/>
  <c r="H61" i="6" s="1"/>
  <c r="G60" i="6"/>
  <c r="H60" i="6" s="1"/>
  <c r="G59" i="6"/>
  <c r="H59" i="6" s="1"/>
  <c r="I59" i="6" s="1"/>
  <c r="G58" i="6"/>
  <c r="H58" i="6" s="1"/>
  <c r="G57" i="6"/>
  <c r="H57" i="6" s="1"/>
  <c r="G56" i="6"/>
  <c r="H56" i="6" s="1"/>
  <c r="G54" i="6"/>
  <c r="H54" i="6" s="1"/>
  <c r="G53" i="6"/>
  <c r="H53" i="6" s="1"/>
  <c r="G52" i="6"/>
  <c r="H52" i="6" s="1"/>
  <c r="G51" i="6"/>
  <c r="H51" i="6" s="1"/>
  <c r="G50" i="6"/>
  <c r="H50" i="6" s="1"/>
  <c r="G49" i="6"/>
  <c r="H49" i="6" s="1"/>
  <c r="I49" i="6" s="1"/>
  <c r="G48" i="6"/>
  <c r="H48" i="6" s="1"/>
  <c r="G47" i="6"/>
  <c r="H47" i="6" s="1"/>
  <c r="G46" i="6"/>
  <c r="H46" i="6" s="1"/>
  <c r="G44" i="6"/>
  <c r="H44" i="6" s="1"/>
  <c r="G43" i="6"/>
  <c r="H43" i="6" s="1"/>
  <c r="G42" i="6"/>
  <c r="H42" i="6" s="1"/>
  <c r="I42" i="6" s="1"/>
  <c r="G41" i="6"/>
  <c r="H41" i="6" s="1"/>
  <c r="G40" i="6"/>
  <c r="H40" i="6" s="1"/>
  <c r="G39" i="6"/>
  <c r="H39" i="6" s="1"/>
  <c r="I39" i="6" s="1"/>
  <c r="G38" i="6"/>
  <c r="H38" i="6" s="1"/>
  <c r="G37" i="6"/>
  <c r="H37" i="6" s="1"/>
  <c r="G36" i="6"/>
  <c r="H36" i="6" s="1"/>
  <c r="G34" i="6"/>
  <c r="H34" i="6" s="1"/>
  <c r="G33" i="6"/>
  <c r="H33" i="6" s="1"/>
  <c r="G32" i="6"/>
  <c r="H32" i="6" s="1"/>
  <c r="I32" i="6" s="1"/>
  <c r="G31" i="6"/>
  <c r="H31" i="6" s="1"/>
  <c r="G30" i="6"/>
  <c r="H30" i="6" s="1"/>
  <c r="G29" i="6"/>
  <c r="H29" i="6" s="1"/>
  <c r="G28" i="6"/>
  <c r="H28" i="6" s="1"/>
  <c r="G27" i="6"/>
  <c r="H27" i="6" s="1"/>
  <c r="G26" i="6"/>
  <c r="H26" i="6" s="1"/>
  <c r="G24" i="6"/>
  <c r="H24" i="6" s="1"/>
  <c r="G23" i="6"/>
  <c r="H23" i="6" s="1"/>
  <c r="G22" i="6"/>
  <c r="H22" i="6" s="1"/>
  <c r="I22" i="6" s="1"/>
  <c r="G21" i="6"/>
  <c r="H21" i="6" s="1"/>
  <c r="G20" i="6"/>
  <c r="H20" i="6" s="1"/>
  <c r="G19" i="6"/>
  <c r="H19" i="6" s="1"/>
  <c r="I19" i="6" s="1"/>
  <c r="G18" i="6"/>
  <c r="H18" i="6" s="1"/>
  <c r="G17" i="6"/>
  <c r="H17" i="6" s="1"/>
  <c r="G16" i="6"/>
  <c r="H16" i="6" s="1"/>
  <c r="I16" i="6" s="1"/>
  <c r="G14" i="6"/>
  <c r="H14" i="6" s="1"/>
  <c r="G13" i="6"/>
  <c r="H13" i="6" s="1"/>
  <c r="G12" i="6"/>
  <c r="H12" i="6" s="1"/>
  <c r="G11" i="6"/>
  <c r="H11" i="6" s="1"/>
  <c r="G10" i="6"/>
  <c r="H10" i="6" s="1"/>
  <c r="G9" i="6"/>
  <c r="H9" i="6" s="1"/>
  <c r="I9" i="6" s="1"/>
  <c r="G8" i="6"/>
  <c r="H8" i="6" s="1"/>
  <c r="G7" i="6"/>
  <c r="H7" i="6" s="1"/>
  <c r="G6" i="6"/>
  <c r="H6" i="6" s="1"/>
  <c r="I29" i="6" l="1"/>
  <c r="I96" i="6"/>
  <c r="I56" i="6"/>
  <c r="I109" i="6"/>
  <c r="I12" i="6"/>
  <c r="I79" i="6"/>
  <c r="I36" i="6"/>
  <c r="I102" i="6"/>
  <c r="I52" i="6"/>
  <c r="I72" i="6"/>
  <c r="I92" i="6"/>
  <c r="I116" i="6"/>
  <c r="I119" i="6"/>
  <c r="I122" i="6"/>
  <c r="I6" i="6"/>
  <c r="I26" i="6"/>
  <c r="I46" i="6"/>
  <c r="I66" i="6"/>
  <c r="I86" i="6"/>
  <c r="I106" i="6"/>
  <c r="E10" i="4" l="1"/>
  <c r="E9" i="4"/>
  <c r="E21" i="4" s="1"/>
  <c r="C17" i="3" l="1"/>
  <c r="E17" i="3"/>
  <c r="D17" i="3"/>
  <c r="E22" i="4" l="1"/>
  <c r="E23" i="4" s="1"/>
  <c r="E24" i="4" s="1"/>
  <c r="E25" i="4" l="1"/>
</calcChain>
</file>

<file path=xl/sharedStrings.xml><?xml version="1.0" encoding="utf-8"?>
<sst xmlns="http://schemas.openxmlformats.org/spreadsheetml/2006/main" count="345" uniqueCount="102">
  <si>
    <t>Proveedor</t>
  </si>
  <si>
    <t>Variables</t>
  </si>
  <si>
    <t>%
Asignado</t>
  </si>
  <si>
    <t>Puntaje</t>
  </si>
  <si>
    <t>Puntaje
Ponderado</t>
  </si>
  <si>
    <t>Puntaje
Total</t>
  </si>
  <si>
    <t>Garantía (meses)</t>
  </si>
  <si>
    <t>Precio con IVA incluido ($)</t>
  </si>
  <si>
    <t>MATRIZ DE EVALUACIÓN DE OFERTAS</t>
  </si>
  <si>
    <t>Producto</t>
  </si>
  <si>
    <t>RUT:</t>
  </si>
  <si>
    <t>Item</t>
  </si>
  <si>
    <t>Subtotal neto ($)</t>
  </si>
  <si>
    <t>IVA 19%</t>
  </si>
  <si>
    <t>Total ($)</t>
  </si>
  <si>
    <t>CUADRO DE ADJUDICACIÓN</t>
  </si>
  <si>
    <t>Total Bruto</t>
  </si>
  <si>
    <t>ESCRITORIO EN "L"</t>
  </si>
  <si>
    <t>Plazo Entrega (días hábiles)</t>
  </si>
  <si>
    <t>COTIZACIÓN ID47044  - MOBILIARIO DEPTO. ABASTECIMIENTO</t>
  </si>
  <si>
    <t>NOMBRE:</t>
  </si>
  <si>
    <t>SILLA EJECUTIVA</t>
  </si>
  <si>
    <t>PERCHERO DE PIE METÁLICO</t>
  </si>
  <si>
    <t>MESA REDONDA</t>
  </si>
  <si>
    <t>ESCRITORIO</t>
  </si>
  <si>
    <t>CAJONERA</t>
  </si>
  <si>
    <t>ESTANTE ARCHIVADOR</t>
  </si>
  <si>
    <t>LEFI SPA</t>
  </si>
  <si>
    <t>MELMAN SPA</t>
  </si>
  <si>
    <t>STATUS SPA</t>
  </si>
  <si>
    <t>MUEBLES CAMILA GALLEGUILLOS</t>
  </si>
  <si>
    <t>MESA DE REUNIONES</t>
  </si>
  <si>
    <t>LOCKER METÁLICO</t>
  </si>
  <si>
    <t>SOFA 1 CUERPO</t>
  </si>
  <si>
    <t>Datos de Oferta
Precio Valor bruto c/ Dscto</t>
  </si>
  <si>
    <t>SILLA DE ESPERA</t>
  </si>
  <si>
    <t>CUMPLE</t>
  </si>
  <si>
    <t>MESA DE ACERO INOXIDABLE</t>
  </si>
  <si>
    <t xml:space="preserve">MESA DE REUNIONES </t>
  </si>
  <si>
    <t>LOCKER METALICO</t>
  </si>
  <si>
    <t>SOFÁ 1 CUERPO</t>
  </si>
  <si>
    <t xml:space="preserve"> MOBILIARIO CONSULTORIO DE ANGOL</t>
  </si>
  <si>
    <t xml:space="preserve">COTIZACIÓN ID 5802381-5403HZOI </t>
  </si>
  <si>
    <t>ITEM</t>
  </si>
  <si>
    <t>DESCRIPCIÓN</t>
  </si>
  <si>
    <t>CANTIDAD</t>
  </si>
  <si>
    <t>PRECIO UNITARIO</t>
  </si>
  <si>
    <t>VATOR TOTAL NETO</t>
  </si>
  <si>
    <t>PERCHERO DE PIE METALICO</t>
  </si>
  <si>
    <t>SOFA DE 1 CUERPO</t>
  </si>
  <si>
    <t>Descuento 15%</t>
  </si>
  <si>
    <t xml:space="preserve">  - Plazo Entrega:  4 día hábil.
  - Garantía        :  48 meses contados desde la fecha de recepción conforme.</t>
  </si>
  <si>
    <t>MUEBLES CAMILA GALLEGUILLOS E.I.R.L.</t>
  </si>
  <si>
    <t>77.043.435-1</t>
  </si>
  <si>
    <t>COTIZACIÓN ID  5802381-5403HZOI</t>
  </si>
  <si>
    <t>MOBILIARIO CONSULTORIO ANGOL</t>
  </si>
  <si>
    <t>MESA DE REUNION MEDIDAS</t>
  </si>
  <si>
    <t>ESTACION DE TRABAJO DIVIDIDOS 2 CAJ IZQUIERDA 3 CON CAJONERA DERECHA</t>
  </si>
  <si>
    <t>ESCRITORIO MEDIDAS</t>
  </si>
  <si>
    <t xml:space="preserve">CAJONERA DE 3 CAJ </t>
  </si>
  <si>
    <t xml:space="preserve"> CARABINEROS DE CHILE</t>
  </si>
  <si>
    <t xml:space="preserve">SUBDIRECCIÓN DE SALUD </t>
  </si>
  <si>
    <t>DEPARTAMENTO DE ABASTECIMIENTO</t>
  </si>
  <si>
    <t>ANEXO N° 1</t>
  </si>
  <si>
    <t>REQUERIMIENTOS TÉCNICOS MÍNIMOS EXIGIDOS</t>
  </si>
  <si>
    <t>ADQUISICIÓN DE MOBILIARIO DESTINADO A LA HABILITACIÓN DEL CONSULTORIO DE ANGOL, PERTENECIENTE A LA RED DE SALUD DE CARABINEROS DE CHILE.</t>
  </si>
  <si>
    <t>El proveedor debe presentar su oferta técnica, utilizando el siguiente formato, donde indicará si cumple o no cumple con las especificaciones establecidas en el presente anexo. En el caso de no cumplir totalmente y ofrezca un producto similar o alternativo, deberá señalar en el campo las observaciones pertinentes,  para someter a consideración del evaluador. Deberá también adjuntar ficha técnica con imagen y descripción detallada de las especificaciones del producto ofrecido.</t>
  </si>
  <si>
    <t>ENILDA TERESA FIGUEROA MELLADO</t>
  </si>
  <si>
    <t>EVENTAIL SPA</t>
  </si>
  <si>
    <t>MUEBLES CAMILA 
GALLEGUILLOS E.I.R.L</t>
  </si>
  <si>
    <t>N°</t>
  </si>
  <si>
    <t>PRODUCTO</t>
  </si>
  <si>
    <t xml:space="preserve">ESPECIFICACIONES TECNICAS </t>
  </si>
  <si>
    <t>NO CUMPLE</t>
  </si>
  <si>
    <t>Altura del piso al asiento 43,5 cm.
Profundidad del asiento 42 cm.
Ancho del asiento 46 cm.
Altura total 82 centímetro.
Ancho del respaldo 45,5 cm.                                                                                                                                                                
 (para todas las medidas se tolerará +-10 cm)                       
 Estructura 4 patas metálicas pintura electroestática, asiento y respaldo ecocuero de color negro.</t>
  </si>
  <si>
    <t>Alto 116 cm
Ancho 62 cm
Profundidad 63 cm
Color Negro                                                                                                                                                                                              
 Con apoya brazos fijos                                                                                                                                                                                   
  (para todas las medidas se tolerará +-10 cm)                              
  Estrucutura de Metal y tapiz de pvc negra                                              
  base cromada o plastico negro</t>
  </si>
  <si>
    <t xml:space="preserve">NO CUMPLE
No cumple medidas con holguras de alto total (103 cm).
</t>
  </si>
  <si>
    <t>Perchero de material metálico de 170 cm de alto, con 8 colgadores, color negro o gris.</t>
  </si>
  <si>
    <t>Cubierta de MDF color fresno laminada 25 mm                                                                                                                                                 
  tapacanto de PVC.                                                                                                                                                                                                            
   90 cm de diámetro. +-5cm                                                                                                                                                                                                            
 75 cm altura total +- 5 cm                                                                                                                                                                                               
  estructura de acero electropintada negra.</t>
  </si>
  <si>
    <t>Cubierta de MDF color fresno laminada 25 mm, con tapacanto de PVC color fresno, con pasacables
Estructura metálica blanca electropintada
Medidas: 240x120x75 cm. (+-10 cm)</t>
  </si>
  <si>
    <t>Dimensiones: 150x60x85. Cubierta de acero inoxidable 430 de 1,2 mm de espesor, con viga de refuerzo de 1 mm. de espesor, en perfil de 30×30 mm. a lo largo de toda la cubierta.(+-10 cm)</t>
  </si>
  <si>
    <t>Medidas: 110x45x172cm, 
de 8 puertas, 
color gris esmaltado.
medidas ( +-10 cm)</t>
  </si>
  <si>
    <t>Cubierta de MDF color fresno laminada 25 mm, con tapacanto de PVC color fresno
Con cajonera y pasacables. 
Medidas: 150x150x75 cm.(+- 10cm)   
Estructura metálica blanca electropintada</t>
  </si>
  <si>
    <t>Cubierta de MDF color fresno laminada 25 mm, con tapacanto de PVC color fresno.
Con pasacables, Medidas: 140x60x75 cm.(para todas las medidas se tolerará +-10 cm)</t>
  </si>
  <si>
    <t>Con tres cajones, uno con llave, 
color blanco, 
con ruedas.
 Medidas: 48x40x63 cm. -+10cm, enchapada en madera.</t>
  </si>
  <si>
    <t xml:space="preserve">Medidas: 83x80x80 cm  (+-10 cm) y terminación de ecocuero color negro.    
estructura de madera (pino) y  con patas metálicas                         </t>
  </si>
  <si>
    <r>
      <t xml:space="preserve">Requerimientos Técnicos:  El cumplimiento de los requerimientos técnicos se evaluará de la siguiente forma: </t>
    </r>
    <r>
      <rPr>
        <b/>
        <sz val="10"/>
        <rFont val="Arial"/>
        <family val="2"/>
      </rPr>
      <t/>
    </r>
  </si>
  <si>
    <t>NOMBRE EMPRESA</t>
  </si>
  <si>
    <t>FIRMA REPRESENTANTE LEGAL:</t>
  </si>
  <si>
    <t>FECHA</t>
  </si>
  <si>
    <t xml:space="preserve">RESUMEN DE EVALUACIÓN FINAL POR PROVEEDOR, SEGÚN ITEM </t>
  </si>
  <si>
    <t>NO CUMPLE
No presenta ficha técnica</t>
  </si>
  <si>
    <t>NO CUMPLE
Excede en ancho incluyendo holgura de 10 cm.</t>
  </si>
  <si>
    <t>NO CUMPLE
No cumple medidas con holguras de fondo total (65 cm). No cumple medidas co holguras de altura total (65 cm)</t>
  </si>
  <si>
    <r>
      <rPr>
        <b/>
        <sz val="11"/>
        <rFont val="Calibri"/>
        <family val="2"/>
        <scheme val="minor"/>
      </rPr>
      <t xml:space="preserve">CUMPLE: </t>
    </r>
    <r>
      <rPr>
        <sz val="11"/>
        <rFont val="Calibri"/>
        <family val="2"/>
        <scheme val="minor"/>
      </rPr>
      <t xml:space="preserve">Satisface completamente los requerimientos, cumpliendo con todo lo señalado en las especificaciones técnicas solicitadas en cada ítem. También podría comprender las ofertas que presentan alguna alternativa a los requerimientos técnicos descritos por el mandante, debiendo el oferente, adjuntar igualmente la ficha técnica con una clara y completa descripción de las cualidades del producto ofertado para que la comisión evaluadora considere su oferta. </t>
    </r>
  </si>
  <si>
    <r>
      <rPr>
        <b/>
        <sz val="11"/>
        <rFont val="Calibri"/>
        <family val="2"/>
        <scheme val="minor"/>
      </rPr>
      <t>NO CUMPLE:</t>
    </r>
    <r>
      <rPr>
        <sz val="11"/>
        <rFont val="Calibri"/>
        <family val="2"/>
        <scheme val="minor"/>
      </rPr>
      <t xml:space="preserve"> No satisface o no Informa ( 0 puntos), esto Implica que lo ofertado por el proveedor no se ajusta a lo requerido y/o no adjunta ningún tipo de anexo técnico o documento que permita evaluar la oferta (ficha técnica u otros). </t>
    </r>
  </si>
  <si>
    <r>
      <t xml:space="preserve">* </t>
    </r>
    <r>
      <rPr>
        <b/>
        <u/>
        <sz val="11"/>
        <rFont val="Calibri"/>
        <family val="2"/>
        <scheme val="minor"/>
      </rPr>
      <t xml:space="preserve"> Es requisito absoluto que los muebles sean entregados armados en el lugar de destino.</t>
    </r>
  </si>
  <si>
    <r>
      <t xml:space="preserve">*  </t>
    </r>
    <r>
      <rPr>
        <b/>
        <u/>
        <sz val="11"/>
        <rFont val="Calibri"/>
        <family val="2"/>
        <scheme val="minor"/>
      </rPr>
      <t>Las imágenes y medidas aquí señaladas, son sólo referenciales y aproximadas con un margen de +/- 5 a 10  cms.</t>
    </r>
  </si>
  <si>
    <t>RESUMEN DE CUMPLIMIENTO</t>
  </si>
  <si>
    <t xml:space="preserve">Medidas: 80x40x190 (+-10 cm).  3 repisas abiertas en parte superior y 2 con puerta con llave en parte inferior.   Terminación  MDF laminado color blanco              </t>
  </si>
  <si>
    <r>
      <t xml:space="preserve">CUMPLE
</t>
    </r>
    <r>
      <rPr>
        <b/>
        <sz val="10"/>
        <rFont val="Calibri"/>
        <family val="2"/>
        <scheme val="minor"/>
      </rPr>
      <t xml:space="preserve">
</t>
    </r>
    <r>
      <rPr>
        <sz val="10"/>
        <rFont val="Calibri"/>
        <family val="2"/>
        <scheme val="minor"/>
      </rPr>
      <t xml:space="preserve">Ofrece asiento y respaldo en polipropileno. Alternativa es aceptada. </t>
    </r>
  </si>
  <si>
    <t>PROMEDIO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</si>
</sst>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41" formatCode="_ * #,##0_ ;_ * \-#,##0_ ;_ * &quot;-&quot;_ ;_ @_ "/>
    <numFmt numFmtId="164" formatCode="_-&quot;$&quot;\ * #,##0_-;\-&quot;$&quot;\ * #,##0_-;_-&quot;$&quot;\ * &quot;-&quot;_-;_-@_-"/>
    <numFmt numFmtId="165" formatCode="_-&quot;$&quot;\ * #,##0.00_-;\-&quot;$&quot;\ * #,##0.00_-;_-&quot;$&quot;\ * &quot;-&quot;??_-;_-@_-"/>
    <numFmt numFmtId="166" formatCode="_-* #,##0.00_-;\-* #,##0.00_-;_-* &quot;-&quot;??_-;_-@_-"/>
    <numFmt numFmtId="167" formatCode="&quot;$&quot;\ #,##0"/>
    <numFmt numFmtId="168" formatCode="_-&quot;$&quot;\ * #,##0_-;\-&quot;$&quot;\ * #,##0_-;_-&quot;$&quot;\ * &quot;-&quot;??_-;_-@_-"/>
  </numFmts>
  <fonts count="28" x14ac:knownFonts="1">
    <font>
      <sz val="11"/>
      <color theme="1"/>
      <name val="Calibri"/>
      <family val="2"/>
      <scheme val="minor"/>
    </font>
    <font>
      <sz val="11"/>
      <color theme="1"/>
      <name val="Calibri"/>
      <family val="2"/>
      <scheme val="minor"/>
    </font>
    <font>
      <sz val="10"/>
      <name val="Arial"/>
      <family val="2"/>
    </font>
    <font>
      <u/>
      <sz val="10"/>
      <color indexed="12"/>
      <name val="Arial"/>
      <family val="2"/>
    </font>
    <font>
      <b/>
      <sz val="12"/>
      <name val="Calibri"/>
      <family val="2"/>
      <scheme val="minor"/>
    </font>
    <font>
      <sz val="10"/>
      <name val="Calibri"/>
      <family val="2"/>
      <scheme val="minor"/>
    </font>
    <font>
      <b/>
      <sz val="10"/>
      <name val="Calibri"/>
      <family val="2"/>
      <scheme val="minor"/>
    </font>
    <font>
      <sz val="9"/>
      <name val="Calibri"/>
      <family val="2"/>
      <scheme val="minor"/>
    </font>
    <font>
      <sz val="10"/>
      <color theme="1"/>
      <name val="Calibri"/>
      <family val="2"/>
      <scheme val="minor"/>
    </font>
    <font>
      <sz val="10"/>
      <name val="Arial"/>
      <family val="2"/>
    </font>
    <font>
      <b/>
      <sz val="11"/>
      <name val="Calibri"/>
      <family val="2"/>
      <scheme val="minor"/>
    </font>
    <font>
      <b/>
      <sz val="11"/>
      <color theme="1"/>
      <name val="Calibri"/>
      <family val="2"/>
      <scheme val="minor"/>
    </font>
    <font>
      <sz val="11"/>
      <name val="Calibri"/>
      <family val="2"/>
      <scheme val="minor"/>
    </font>
    <font>
      <b/>
      <sz val="11"/>
      <name val="Calibri"/>
      <family val="2"/>
    </font>
    <font>
      <sz val="10"/>
      <name val="Calibri"/>
      <family val="2"/>
    </font>
    <font>
      <sz val="8"/>
      <name val="Calibri"/>
      <family val="2"/>
    </font>
    <font>
      <b/>
      <u/>
      <sz val="11"/>
      <color theme="1"/>
      <name val="Calibri"/>
      <family val="2"/>
      <scheme val="minor"/>
    </font>
    <font>
      <b/>
      <u/>
      <sz val="12"/>
      <name val="Calibri"/>
      <family val="2"/>
      <scheme val="minor"/>
    </font>
    <font>
      <sz val="9"/>
      <name val="Calibri"/>
      <family val="2"/>
    </font>
    <font>
      <b/>
      <sz val="10"/>
      <name val="Calibri"/>
      <family val="2"/>
    </font>
    <font>
      <b/>
      <sz val="9"/>
      <name val="Calibri"/>
      <family val="2"/>
    </font>
    <font>
      <b/>
      <sz val="9"/>
      <color theme="1"/>
      <name val="Calibri"/>
      <family val="2"/>
      <scheme val="minor"/>
    </font>
    <font>
      <b/>
      <sz val="9"/>
      <name val="Calibri"/>
      <family val="2"/>
      <scheme val="minor"/>
    </font>
    <font>
      <sz val="10"/>
      <color indexed="8"/>
      <name val="Calibri"/>
      <family val="2"/>
      <scheme val="minor"/>
    </font>
    <font>
      <b/>
      <sz val="10"/>
      <name val="Arial"/>
      <family val="2"/>
    </font>
    <font>
      <b/>
      <u/>
      <sz val="11"/>
      <name val="Calibri"/>
      <family val="2"/>
      <scheme val="minor"/>
    </font>
    <font>
      <b/>
      <sz val="10"/>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8">
    <xf numFmtId="0" fontId="0" fillId="0" borderId="0"/>
    <xf numFmtId="0" fontId="2" fillId="0" borderId="0"/>
    <xf numFmtId="0" fontId="3" fillId="0" borderId="0" applyNumberFormat="0" applyFill="0" applyBorder="0" applyAlignment="0" applyProtection="0">
      <alignment vertical="top"/>
      <protection locked="0"/>
    </xf>
    <xf numFmtId="166" fontId="2" fillId="0" borderId="0" applyFont="0" applyFill="0" applyBorder="0" applyAlignment="0" applyProtection="0"/>
    <xf numFmtId="166" fontId="2" fillId="0" borderId="0" applyFont="0" applyFill="0" applyBorder="0" applyAlignment="0" applyProtection="0"/>
    <xf numFmtId="0" fontId="2" fillId="0" borderId="0"/>
    <xf numFmtId="0" fontId="1" fillId="0" borderId="0"/>
    <xf numFmtId="0" fontId="1" fillId="0" borderId="0"/>
    <xf numFmtId="0" fontId="2" fillId="0" borderId="0"/>
    <xf numFmtId="165" fontId="1" fillId="0" borderId="0" applyFont="0" applyFill="0" applyBorder="0" applyAlignment="0" applyProtection="0"/>
    <xf numFmtId="0" fontId="1" fillId="0" borderId="0"/>
    <xf numFmtId="0" fontId="2" fillId="0" borderId="0"/>
    <xf numFmtId="0" fontId="1" fillId="0" borderId="0"/>
    <xf numFmtId="0" fontId="2" fillId="0" borderId="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41" fontId="1" fillId="0" borderId="0" applyFont="0" applyFill="0" applyBorder="0" applyAlignment="0" applyProtection="0"/>
    <xf numFmtId="9"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cellStyleXfs>
  <cellXfs count="132">
    <xf numFmtId="0" fontId="0" fillId="0" borderId="0" xfId="0"/>
    <xf numFmtId="0" fontId="0" fillId="0" borderId="0" xfId="0" applyAlignment="1">
      <alignment horizontal="center"/>
    </xf>
    <xf numFmtId="0" fontId="0" fillId="0" borderId="0" xfId="0" applyFont="1"/>
    <xf numFmtId="0" fontId="0" fillId="2" borderId="0" xfId="0" applyFill="1"/>
    <xf numFmtId="0" fontId="0" fillId="2" borderId="0" xfId="0" applyFont="1" applyFill="1"/>
    <xf numFmtId="0" fontId="8" fillId="0" borderId="0" xfId="0" applyFont="1"/>
    <xf numFmtId="0" fontId="12" fillId="2" borderId="0" xfId="0" applyFont="1" applyFill="1"/>
    <xf numFmtId="0" fontId="1" fillId="0" borderId="0" xfId="0" applyFont="1"/>
    <xf numFmtId="167" fontId="5" fillId="2" borderId="1" xfId="25" applyNumberFormat="1" applyFont="1" applyFill="1" applyBorder="1" applyAlignment="1">
      <alignment horizontal="center" vertical="center"/>
    </xf>
    <xf numFmtId="0" fontId="13" fillId="2" borderId="0" xfId="5" applyFont="1" applyFill="1" applyBorder="1" applyAlignment="1"/>
    <xf numFmtId="0" fontId="16" fillId="2" borderId="0" xfId="0" applyFont="1" applyFill="1" applyBorder="1" applyAlignment="1">
      <alignment horizontal="center"/>
    </xf>
    <xf numFmtId="0" fontId="11" fillId="2" borderId="0" xfId="39" applyFont="1" applyFill="1" applyBorder="1" applyAlignment="1">
      <alignment horizontal="center"/>
    </xf>
    <xf numFmtId="0" fontId="1" fillId="2" borderId="0" xfId="39" applyFill="1" applyBorder="1"/>
    <xf numFmtId="167" fontId="15" fillId="2" borderId="0" xfId="5" applyNumberFormat="1" applyFont="1" applyFill="1" applyBorder="1" applyAlignment="1">
      <alignment horizontal="center" vertical="center" wrapText="1"/>
    </xf>
    <xf numFmtId="168" fontId="14" fillId="2" borderId="0" xfId="5" applyNumberFormat="1" applyFont="1" applyFill="1" applyBorder="1" applyAlignment="1">
      <alignment horizontal="center" vertical="center" wrapText="1"/>
    </xf>
    <xf numFmtId="168" fontId="14" fillId="2" borderId="0" xfId="5" applyNumberFormat="1" applyFont="1" applyFill="1" applyBorder="1" applyAlignment="1">
      <alignment vertical="center"/>
    </xf>
    <xf numFmtId="41" fontId="0" fillId="2" borderId="0" xfId="44" applyFont="1" applyFill="1" applyBorder="1"/>
    <xf numFmtId="41" fontId="0" fillId="2" borderId="0" xfId="0" applyNumberFormat="1" applyFill="1" applyBorder="1"/>
    <xf numFmtId="0" fontId="0" fillId="2" borderId="0" xfId="0" applyFill="1" applyBorder="1"/>
    <xf numFmtId="0" fontId="5" fillId="2" borderId="1" xfId="25" applyFont="1" applyFill="1" applyBorder="1" applyAlignment="1">
      <alignment horizontal="left" vertical="center" wrapText="1"/>
    </xf>
    <xf numFmtId="1" fontId="5" fillId="2" borderId="1" xfId="25" applyNumberFormat="1" applyFont="1" applyFill="1" applyBorder="1" applyAlignment="1">
      <alignment horizontal="center" vertical="center"/>
    </xf>
    <xf numFmtId="9" fontId="5" fillId="2" borderId="1" xfId="25" applyNumberFormat="1" applyFont="1" applyFill="1" applyBorder="1" applyAlignment="1">
      <alignment horizontal="center" vertical="center"/>
    </xf>
    <xf numFmtId="0" fontId="5" fillId="2" borderId="1" xfId="25" applyFont="1" applyFill="1" applyBorder="1" applyAlignment="1">
      <alignment horizontal="center" vertical="center" wrapText="1"/>
    </xf>
    <xf numFmtId="0" fontId="8" fillId="0" borderId="1" xfId="16" applyFont="1" applyBorder="1" applyAlignment="1">
      <alignment horizontal="center" vertical="center"/>
    </xf>
    <xf numFmtId="0" fontId="8" fillId="0" borderId="1" xfId="16" applyFont="1" applyBorder="1" applyAlignment="1">
      <alignment horizontal="center" vertical="center" wrapText="1"/>
    </xf>
    <xf numFmtId="9" fontId="5" fillId="2" borderId="1" xfId="2" applyNumberFormat="1" applyFont="1" applyFill="1" applyBorder="1" applyAlignment="1" applyProtection="1">
      <alignment horizontal="center" vertical="center" wrapText="1"/>
    </xf>
    <xf numFmtId="0" fontId="5" fillId="4" borderId="1" xfId="38" applyFont="1" applyFill="1" applyBorder="1" applyAlignment="1">
      <alignment horizontal="center" vertical="center"/>
    </xf>
    <xf numFmtId="9" fontId="7" fillId="4" borderId="1" xfId="25" applyNumberFormat="1" applyFont="1" applyFill="1" applyBorder="1" applyAlignment="1">
      <alignment horizontal="center" vertical="center" wrapText="1"/>
    </xf>
    <xf numFmtId="2" fontId="7" fillId="4" borderId="1" xfId="25" applyNumberFormat="1" applyFont="1" applyFill="1" applyBorder="1" applyAlignment="1">
      <alignment horizontal="center" vertical="center" wrapText="1"/>
    </xf>
    <xf numFmtId="0" fontId="7" fillId="4" borderId="1" xfId="38" applyFont="1" applyFill="1" applyBorder="1" applyAlignment="1">
      <alignment horizontal="center" vertical="center"/>
    </xf>
    <xf numFmtId="14" fontId="8" fillId="0" borderId="0" xfId="0" applyNumberFormat="1" applyFont="1" applyBorder="1" applyAlignment="1">
      <alignment horizontal="center" vertical="center"/>
    </xf>
    <xf numFmtId="9" fontId="5" fillId="2" borderId="1" xfId="45" applyFont="1" applyFill="1" applyBorder="1" applyAlignment="1">
      <alignment horizontal="center" vertical="center"/>
    </xf>
    <xf numFmtId="0" fontId="17" fillId="2" borderId="0" xfId="2" applyFont="1" applyFill="1" applyBorder="1" applyAlignment="1" applyProtection="1">
      <alignment horizontal="center"/>
    </xf>
    <xf numFmtId="0" fontId="1" fillId="2" borderId="0" xfId="0" applyFont="1" applyFill="1"/>
    <xf numFmtId="0" fontId="8" fillId="2" borderId="0" xfId="0" applyFont="1" applyFill="1"/>
    <xf numFmtId="0" fontId="0" fillId="2" borderId="0" xfId="0" applyFill="1" applyAlignment="1">
      <alignment horizontal="center"/>
    </xf>
    <xf numFmtId="0" fontId="8" fillId="0" borderId="1" xfId="16" applyFont="1" applyBorder="1" applyAlignment="1">
      <alignment horizontal="left" vertical="center"/>
    </xf>
    <xf numFmtId="0" fontId="8" fillId="0" borderId="1" xfId="16" applyFont="1" applyBorder="1" applyAlignment="1">
      <alignment horizontal="left" vertical="center" wrapText="1"/>
    </xf>
    <xf numFmtId="0" fontId="17" fillId="2" borderId="0" xfId="2" applyFont="1" applyFill="1" applyBorder="1" applyAlignment="1" applyProtection="1"/>
    <xf numFmtId="0" fontId="13" fillId="2" borderId="0" xfId="5" applyFont="1" applyFill="1" applyBorder="1" applyAlignment="1">
      <alignment horizontal="center" vertical="center"/>
    </xf>
    <xf numFmtId="0" fontId="0" fillId="2" borderId="0" xfId="0" applyFill="1" applyBorder="1" applyAlignment="1">
      <alignment horizontal="center" vertical="center"/>
    </xf>
    <xf numFmtId="0" fontId="5" fillId="2" borderId="1" xfId="0" applyFont="1" applyFill="1" applyBorder="1" applyAlignment="1">
      <alignment horizontal="center"/>
    </xf>
    <xf numFmtId="0" fontId="23" fillId="2" borderId="1" xfId="0" applyFont="1" applyFill="1" applyBorder="1" applyAlignment="1">
      <alignment horizontal="left" wrapText="1"/>
    </xf>
    <xf numFmtId="0" fontId="5" fillId="2" borderId="1" xfId="0" applyNumberFormat="1" applyFont="1" applyFill="1" applyBorder="1" applyAlignment="1">
      <alignment horizontal="center" wrapText="1"/>
    </xf>
    <xf numFmtId="42" fontId="5" fillId="2" borderId="1" xfId="46" applyFont="1" applyFill="1" applyBorder="1" applyAlignment="1"/>
    <xf numFmtId="42" fontId="5" fillId="2" borderId="1" xfId="46" applyFont="1" applyFill="1" applyBorder="1" applyAlignment="1">
      <alignment horizontal="center" wrapText="1"/>
    </xf>
    <xf numFmtId="0" fontId="23" fillId="2" borderId="1" xfId="0" applyNumberFormat="1" applyFont="1" applyFill="1" applyBorder="1" applyAlignment="1">
      <alignment horizontal="center" wrapText="1"/>
    </xf>
    <xf numFmtId="42" fontId="23" fillId="2" borderId="1" xfId="46" applyFont="1" applyFill="1" applyBorder="1" applyAlignment="1">
      <alignment horizontal="center" wrapText="1"/>
    </xf>
    <xf numFmtId="0" fontId="23" fillId="2" borderId="1" xfId="0" applyFont="1" applyFill="1" applyBorder="1" applyAlignment="1">
      <alignment horizontal="left" vertical="top" wrapText="1"/>
    </xf>
    <xf numFmtId="0" fontId="5" fillId="2" borderId="0" xfId="16" applyFont="1" applyFill="1" applyBorder="1"/>
    <xf numFmtId="0" fontId="5" fillId="2" borderId="0" xfId="16" applyFont="1" applyFill="1" applyBorder="1" applyAlignment="1" applyProtection="1">
      <alignment horizontal="center"/>
    </xf>
    <xf numFmtId="0" fontId="5" fillId="2" borderId="0" xfId="16" applyFont="1" applyFill="1"/>
    <xf numFmtId="0" fontId="6" fillId="2" borderId="0" xfId="16" applyFont="1" applyFill="1"/>
    <xf numFmtId="0" fontId="5" fillId="2" borderId="0" xfId="16" applyFont="1" applyFill="1" applyAlignment="1">
      <alignment horizontal="center"/>
    </xf>
    <xf numFmtId="0" fontId="8" fillId="0" borderId="8" xfId="16" applyFont="1" applyBorder="1" applyAlignment="1">
      <alignment horizontal="left" vertical="center" wrapText="1"/>
    </xf>
    <xf numFmtId="0" fontId="5" fillId="2" borderId="0" xfId="1" applyFont="1" applyFill="1"/>
    <xf numFmtId="0" fontId="5" fillId="2" borderId="0" xfId="1" applyFont="1" applyFill="1" applyAlignment="1">
      <alignment vertical="center"/>
    </xf>
    <xf numFmtId="0" fontId="12" fillId="2" borderId="0" xfId="1" applyFont="1" applyFill="1" applyAlignment="1">
      <alignment horizontal="left" wrapText="1"/>
    </xf>
    <xf numFmtId="0" fontId="10" fillId="2" borderId="0" xfId="1" applyFont="1" applyFill="1" applyAlignment="1">
      <alignment horizontal="left"/>
    </xf>
    <xf numFmtId="0" fontId="12" fillId="2" borderId="0" xfId="1" applyFont="1" applyFill="1" applyAlignment="1">
      <alignment horizontal="center"/>
    </xf>
    <xf numFmtId="0" fontId="12" fillId="2" borderId="0" xfId="1" applyFont="1" applyFill="1"/>
    <xf numFmtId="0" fontId="5" fillId="2" borderId="0" xfId="1" applyFont="1" applyFill="1" applyAlignment="1">
      <alignment horizontal="center"/>
    </xf>
    <xf numFmtId="0" fontId="5" fillId="2" borderId="0" xfId="43" applyFont="1" applyFill="1" applyAlignment="1">
      <alignment horizontal="center" vertical="center"/>
    </xf>
    <xf numFmtId="0" fontId="12" fillId="2" borderId="0" xfId="5" applyFont="1" applyFill="1" applyAlignment="1">
      <alignment vertical="center" wrapText="1"/>
    </xf>
    <xf numFmtId="0" fontId="5" fillId="2" borderId="0" xfId="5" applyFont="1" applyFill="1"/>
    <xf numFmtId="0" fontId="11" fillId="2" borderId="0" xfId="39" applyFont="1" applyFill="1" applyAlignment="1">
      <alignment horizontal="center"/>
    </xf>
    <xf numFmtId="0" fontId="1" fillId="2" borderId="0" xfId="39" applyFill="1"/>
    <xf numFmtId="0" fontId="13" fillId="2" borderId="1" xfId="5" applyFont="1" applyFill="1" applyBorder="1" applyAlignment="1">
      <alignment horizontal="center" vertical="center"/>
    </xf>
    <xf numFmtId="0" fontId="13" fillId="2" borderId="5" xfId="5" applyFont="1" applyFill="1" applyBorder="1" applyAlignment="1">
      <alignment horizontal="center" vertical="center"/>
    </xf>
    <xf numFmtId="168" fontId="19" fillId="2" borderId="1" xfId="5" applyNumberFormat="1" applyFont="1" applyFill="1" applyBorder="1" applyAlignment="1">
      <alignment vertical="center"/>
    </xf>
    <xf numFmtId="168" fontId="14" fillId="2" borderId="1" xfId="5" applyNumberFormat="1" applyFont="1" applyFill="1" applyBorder="1" applyAlignment="1">
      <alignment vertical="center"/>
    </xf>
    <xf numFmtId="164" fontId="20" fillId="2" borderId="1" xfId="5" applyNumberFormat="1" applyFont="1" applyFill="1" applyBorder="1" applyAlignment="1">
      <alignment horizontal="left" vertical="center"/>
    </xf>
    <xf numFmtId="0" fontId="21" fillId="2" borderId="1" xfId="0" applyFont="1" applyFill="1" applyBorder="1" applyAlignment="1">
      <alignment horizontal="left"/>
    </xf>
    <xf numFmtId="41" fontId="0" fillId="2" borderId="0" xfId="44" applyFont="1" applyFill="1"/>
    <xf numFmtId="41" fontId="0" fillId="2" borderId="0" xfId="0" applyNumberFormat="1" applyFill="1"/>
    <xf numFmtId="164" fontId="18" fillId="2" borderId="1" xfId="5" applyNumberFormat="1" applyFont="1" applyFill="1" applyBorder="1" applyAlignment="1">
      <alignment horizontal="left" vertical="center"/>
    </xf>
    <xf numFmtId="0" fontId="1" fillId="0" borderId="0" xfId="16" applyFont="1"/>
    <xf numFmtId="0" fontId="1" fillId="0" borderId="0" xfId="16" applyFont="1" applyAlignment="1">
      <alignment horizontal="center"/>
    </xf>
    <xf numFmtId="42" fontId="5" fillId="0" borderId="1" xfId="47" applyFont="1" applyBorder="1" applyAlignment="1">
      <alignment horizontal="center" vertical="center"/>
    </xf>
    <xf numFmtId="42" fontId="5" fillId="5" borderId="1" xfId="47" applyFont="1" applyFill="1" applyBorder="1" applyAlignment="1">
      <alignment horizontal="center" vertical="center" wrapText="1"/>
    </xf>
    <xf numFmtId="0" fontId="8" fillId="0" borderId="0" xfId="16" applyFont="1"/>
    <xf numFmtId="42" fontId="6" fillId="0" borderId="1" xfId="47" applyFont="1" applyBorder="1" applyAlignment="1">
      <alignment horizontal="center" vertical="center" wrapText="1"/>
    </xf>
    <xf numFmtId="42" fontId="6" fillId="0" borderId="1" xfId="47" applyFont="1" applyBorder="1" applyAlignment="1">
      <alignment horizontal="center" vertical="center"/>
    </xf>
    <xf numFmtId="0" fontId="6" fillId="4" borderId="2" xfId="16" applyFont="1" applyFill="1" applyBorder="1" applyAlignment="1">
      <alignment horizontal="center" vertical="center"/>
    </xf>
    <xf numFmtId="0" fontId="6" fillId="4" borderId="6" xfId="16" applyFont="1" applyFill="1" applyBorder="1" applyAlignment="1">
      <alignment horizontal="center" vertical="center"/>
    </xf>
    <xf numFmtId="0" fontId="6" fillId="4" borderId="1" xfId="16" applyFont="1" applyFill="1" applyBorder="1" applyAlignment="1">
      <alignment horizontal="center" vertical="center" wrapText="1"/>
    </xf>
    <xf numFmtId="0" fontId="6" fillId="4" borderId="1" xfId="16" applyFont="1" applyFill="1" applyBorder="1" applyAlignment="1">
      <alignment horizontal="center" vertical="center"/>
    </xf>
    <xf numFmtId="0" fontId="8" fillId="0" borderId="8" xfId="16" applyFont="1" applyBorder="1" applyAlignment="1">
      <alignment vertical="top" wrapText="1"/>
    </xf>
    <xf numFmtId="0" fontId="8" fillId="0" borderId="8" xfId="16" applyFont="1" applyBorder="1" applyAlignment="1">
      <alignment horizontal="left" vertical="top" wrapText="1"/>
    </xf>
    <xf numFmtId="42" fontId="5" fillId="2" borderId="1" xfId="47" applyFont="1" applyFill="1" applyBorder="1" applyAlignment="1">
      <alignment horizontal="center" vertical="top" wrapText="1"/>
    </xf>
    <xf numFmtId="0" fontId="4" fillId="4" borderId="1" xfId="16" applyFont="1" applyFill="1" applyBorder="1" applyAlignment="1">
      <alignment horizontal="center" vertical="center"/>
    </xf>
    <xf numFmtId="0" fontId="4" fillId="4" borderId="1" xfId="16" applyFont="1" applyFill="1" applyBorder="1" applyAlignment="1">
      <alignment horizontal="center" vertical="center" wrapText="1"/>
    </xf>
    <xf numFmtId="9" fontId="27" fillId="2" borderId="1" xfId="0" applyNumberFormat="1" applyFont="1" applyFill="1" applyBorder="1" applyAlignment="1">
      <alignment horizontal="center"/>
    </xf>
    <xf numFmtId="9" fontId="27" fillId="3" borderId="1" xfId="0" applyNumberFormat="1" applyFont="1" applyFill="1" applyBorder="1" applyAlignment="1">
      <alignment horizontal="center"/>
    </xf>
    <xf numFmtId="0" fontId="6" fillId="3" borderId="1" xfId="0" applyFont="1" applyFill="1" applyBorder="1" applyAlignment="1">
      <alignment horizontal="center" vertical="center" wrapText="1"/>
    </xf>
    <xf numFmtId="0" fontId="10" fillId="2" borderId="0" xfId="5" applyFont="1" applyFill="1" applyAlignment="1">
      <alignment vertical="center" wrapText="1"/>
    </xf>
    <xf numFmtId="0" fontId="10" fillId="2" borderId="0" xfId="43" applyFont="1" applyFill="1" applyAlignment="1">
      <alignment horizontal="left" vertical="center"/>
    </xf>
    <xf numFmtId="0" fontId="26" fillId="0" borderId="1" xfId="16" applyFont="1" applyBorder="1" applyAlignment="1">
      <alignment horizontal="center" vertical="center"/>
    </xf>
    <xf numFmtId="0" fontId="10" fillId="2" borderId="0" xfId="1" applyFont="1" applyFill="1" applyAlignment="1">
      <alignment horizontal="left" vertical="top" wrapText="1"/>
    </xf>
    <xf numFmtId="0" fontId="12" fillId="2" borderId="0" xfId="1" applyFont="1" applyFill="1" applyAlignment="1">
      <alignment horizontal="left" vertical="top" wrapText="1"/>
    </xf>
    <xf numFmtId="0" fontId="12" fillId="2" borderId="0" xfId="1" applyFont="1" applyFill="1" applyAlignment="1">
      <alignment horizontal="left" vertical="center" wrapText="1"/>
    </xf>
    <xf numFmtId="0" fontId="10" fillId="2" borderId="0" xfId="1" applyFont="1" applyFill="1" applyAlignment="1">
      <alignment horizontal="left" wrapText="1"/>
    </xf>
    <xf numFmtId="0" fontId="5" fillId="2" borderId="0" xfId="43" applyFont="1" applyFill="1" applyBorder="1" applyAlignment="1">
      <alignment horizontal="center" vertical="center"/>
    </xf>
    <xf numFmtId="0" fontId="12" fillId="2" borderId="0" xfId="16" applyFont="1" applyFill="1" applyAlignment="1">
      <alignment horizontal="left" vertical="top" wrapText="1"/>
    </xf>
    <xf numFmtId="0" fontId="5" fillId="2" borderId="0" xfId="16" applyFont="1" applyFill="1" applyBorder="1" applyAlignment="1" applyProtection="1">
      <alignment horizontal="center"/>
    </xf>
    <xf numFmtId="0" fontId="17" fillId="2" borderId="0" xfId="16" applyFont="1" applyFill="1" applyAlignment="1">
      <alignment horizontal="center"/>
    </xf>
    <xf numFmtId="0" fontId="17" fillId="2" borderId="0" xfId="16" applyFont="1" applyFill="1" applyAlignment="1">
      <alignment horizontal="center" wrapText="1"/>
    </xf>
    <xf numFmtId="0" fontId="10" fillId="2" borderId="2" xfId="25" applyNumberFormat="1" applyFont="1" applyFill="1" applyBorder="1" applyAlignment="1">
      <alignment horizontal="center" vertical="center" wrapText="1"/>
    </xf>
    <xf numFmtId="0" fontId="10" fillId="2" borderId="4" xfId="25" applyNumberFormat="1" applyFont="1" applyFill="1" applyBorder="1" applyAlignment="1">
      <alignment horizontal="center" vertical="center" wrapText="1"/>
    </xf>
    <xf numFmtId="0" fontId="10" fillId="2" borderId="3" xfId="25" applyNumberFormat="1" applyFont="1" applyFill="1" applyBorder="1" applyAlignment="1">
      <alignment horizontal="center" vertical="center" wrapText="1"/>
    </xf>
    <xf numFmtId="0" fontId="22" fillId="2" borderId="2" xfId="42" applyFont="1" applyFill="1" applyBorder="1" applyAlignment="1">
      <alignment horizontal="center" vertical="center" wrapText="1"/>
    </xf>
    <xf numFmtId="0" fontId="22" fillId="2" borderId="4" xfId="42" applyFont="1" applyFill="1" applyBorder="1" applyAlignment="1">
      <alignment horizontal="center" vertical="center" wrapText="1"/>
    </xf>
    <xf numFmtId="0" fontId="22" fillId="2" borderId="3" xfId="42" applyFont="1" applyFill="1" applyBorder="1" applyAlignment="1">
      <alignment horizontal="center" vertical="center" wrapText="1"/>
    </xf>
    <xf numFmtId="0" fontId="6" fillId="2" borderId="2" xfId="2" applyFont="1" applyFill="1" applyBorder="1" applyAlignment="1" applyProtection="1">
      <alignment horizontal="center" vertical="center" wrapText="1"/>
    </xf>
    <xf numFmtId="0" fontId="6" fillId="2" borderId="4" xfId="2" applyFont="1" applyFill="1" applyBorder="1" applyAlignment="1" applyProtection="1">
      <alignment horizontal="center" vertical="center" wrapText="1"/>
    </xf>
    <xf numFmtId="0" fontId="6" fillId="2" borderId="3" xfId="2" applyFont="1" applyFill="1" applyBorder="1" applyAlignment="1" applyProtection="1">
      <alignment horizontal="center" vertical="center" wrapText="1"/>
    </xf>
    <xf numFmtId="9" fontId="5" fillId="2" borderId="2" xfId="45" applyFont="1" applyFill="1" applyBorder="1" applyAlignment="1">
      <alignment horizontal="center" vertical="center"/>
    </xf>
    <xf numFmtId="9" fontId="5" fillId="2" borderId="4" xfId="45" applyFont="1" applyFill="1" applyBorder="1" applyAlignment="1">
      <alignment horizontal="center" vertical="center"/>
    </xf>
    <xf numFmtId="9" fontId="5" fillId="2" borderId="3" xfId="45" applyFont="1" applyFill="1" applyBorder="1" applyAlignment="1">
      <alignment horizontal="center" vertical="center"/>
    </xf>
    <xf numFmtId="9" fontId="5" fillId="3" borderId="4" xfId="45" applyFont="1" applyFill="1" applyBorder="1" applyAlignment="1">
      <alignment horizontal="center" vertical="center"/>
    </xf>
    <xf numFmtId="9" fontId="5" fillId="3" borderId="3" xfId="45" applyFont="1" applyFill="1" applyBorder="1" applyAlignment="1">
      <alignment horizontal="center" vertical="center"/>
    </xf>
    <xf numFmtId="0" fontId="17" fillId="2" borderId="0" xfId="2" applyFont="1" applyFill="1" applyBorder="1" applyAlignment="1" applyProtection="1">
      <alignment horizontal="center"/>
    </xf>
    <xf numFmtId="0" fontId="4" fillId="0" borderId="8" xfId="25" applyNumberFormat="1" applyFont="1" applyFill="1" applyBorder="1" applyAlignment="1">
      <alignment horizontal="center" vertical="center" wrapText="1"/>
    </xf>
    <xf numFmtId="0" fontId="4" fillId="0" borderId="5" xfId="25" applyNumberFormat="1" applyFont="1" applyFill="1" applyBorder="1" applyAlignment="1">
      <alignment horizontal="center" vertical="center" wrapText="1"/>
    </xf>
    <xf numFmtId="0" fontId="16" fillId="0" borderId="0" xfId="0" applyFont="1" applyAlignment="1">
      <alignment horizontal="center"/>
    </xf>
    <xf numFmtId="0" fontId="11" fillId="5" borderId="0" xfId="0" applyFont="1" applyFill="1" applyAlignment="1">
      <alignment horizontal="center"/>
    </xf>
    <xf numFmtId="0" fontId="11" fillId="2" borderId="0" xfId="39" applyFont="1" applyFill="1" applyAlignment="1">
      <alignment horizontal="center"/>
    </xf>
    <xf numFmtId="0" fontId="16" fillId="2" borderId="0" xfId="0" applyFont="1" applyFill="1" applyAlignment="1">
      <alignment horizontal="center"/>
    </xf>
    <xf numFmtId="0" fontId="14" fillId="2" borderId="0" xfId="5" quotePrefix="1" applyFont="1" applyFill="1" applyBorder="1" applyAlignment="1">
      <alignment horizontal="left" vertical="center" wrapText="1"/>
    </xf>
    <xf numFmtId="0" fontId="11" fillId="2" borderId="7" xfId="0" applyFont="1" applyFill="1" applyBorder="1" applyAlignment="1">
      <alignment horizontal="center" vertical="center"/>
    </xf>
    <xf numFmtId="0" fontId="11" fillId="2" borderId="5" xfId="0" applyFont="1" applyFill="1" applyBorder="1" applyAlignment="1">
      <alignment horizontal="center" vertical="center"/>
    </xf>
    <xf numFmtId="0" fontId="16" fillId="2" borderId="0" xfId="39" applyFont="1" applyFill="1" applyAlignment="1">
      <alignment horizontal="center"/>
    </xf>
  </cellXfs>
  <cellStyles count="48">
    <cellStyle name="Hipervínculo 2" xfId="2"/>
    <cellStyle name="Millares [0]" xfId="44" builtinId="6"/>
    <cellStyle name="Millares 2" xfId="3"/>
    <cellStyle name="Millares 3" xfId="4"/>
    <cellStyle name="Moneda [0]" xfId="46" builtinId="7"/>
    <cellStyle name="Moneda [0] 2" xfId="47"/>
    <cellStyle name="Moneda 2" xfId="9"/>
    <cellStyle name="Moneda 2 2" xfId="14"/>
    <cellStyle name="Normal" xfId="0" builtinId="0"/>
    <cellStyle name="Normal 10" xfId="27"/>
    <cellStyle name="Normal 11" xfId="1"/>
    <cellStyle name="Normal 12" xfId="42"/>
    <cellStyle name="Normal 2" xfId="5"/>
    <cellStyle name="Normal 2 2" xfId="8"/>
    <cellStyle name="Normal 2 2 2" xfId="28"/>
    <cellStyle name="Normal 2 2 2 2" xfId="20"/>
    <cellStyle name="Normal 2 2 2 2 2" xfId="29"/>
    <cellStyle name="Normal 2 2 2 2 3" xfId="43"/>
    <cellStyle name="Normal 2 2 3" xfId="25"/>
    <cellStyle name="Normal 2 3" xfId="10"/>
    <cellStyle name="Normal 2 4" xfId="15"/>
    <cellStyle name="Normal 2 5" xfId="17"/>
    <cellStyle name="Normal 3" xfId="6"/>
    <cellStyle name="Normal 3 2" xfId="11"/>
    <cellStyle name="Normal 3 4" xfId="24"/>
    <cellStyle name="Normal 3 4 2" xfId="33"/>
    <cellStyle name="Normal 3 4 2 2" xfId="35"/>
    <cellStyle name="Normal 3 4 2 2 2" xfId="41"/>
    <cellStyle name="Normal 3 4 2 2 2 2" xfId="39"/>
    <cellStyle name="Normal 3 4 3" xfId="37"/>
    <cellStyle name="Normal 4" xfId="7"/>
    <cellStyle name="Normal 4 2" xfId="13"/>
    <cellStyle name="Normal 5" xfId="12"/>
    <cellStyle name="Normal 6" xfId="16"/>
    <cellStyle name="Normal 6 2" xfId="22"/>
    <cellStyle name="Normal 6 3" xfId="23"/>
    <cellStyle name="Normal 7" xfId="18"/>
    <cellStyle name="Normal 8" xfId="19"/>
    <cellStyle name="Normal 8 2" xfId="26"/>
    <cellStyle name="Normal 8 2 2" xfId="30"/>
    <cellStyle name="Normal 8 2 3" xfId="32"/>
    <cellStyle name="Normal 8 2 3 2" xfId="34"/>
    <cellStyle name="Normal 8 2 3 2 2" xfId="40"/>
    <cellStyle name="Normal 8 2 4" xfId="36"/>
    <cellStyle name="Normal 8 3" xfId="31"/>
    <cellStyle name="Normal 8 3 2" xfId="38"/>
    <cellStyle name="Normal 9" xfId="21"/>
    <cellStyle name="Porcentaje" xfId="4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676275</xdr:colOff>
      <xdr:row>36</xdr:row>
      <xdr:rowOff>114300</xdr:rowOff>
    </xdr:from>
    <xdr:to>
      <xdr:col>2</xdr:col>
      <xdr:colOff>1438275</xdr:colOff>
      <xdr:row>36</xdr:row>
      <xdr:rowOff>114301</xdr:rowOff>
    </xdr:to>
    <xdr:cxnSp macro="">
      <xdr:nvCxnSpPr>
        <xdr:cNvPr id="2" name="Conector recto 1"/>
        <xdr:cNvCxnSpPr/>
      </xdr:nvCxnSpPr>
      <xdr:spPr>
        <a:xfrm>
          <a:off x="1438275" y="33975675"/>
          <a:ext cx="2028825" cy="1"/>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1285875</xdr:colOff>
      <xdr:row>41</xdr:row>
      <xdr:rowOff>123825</xdr:rowOff>
    </xdr:from>
    <xdr:to>
      <xdr:col>2</xdr:col>
      <xdr:colOff>2047875</xdr:colOff>
      <xdr:row>41</xdr:row>
      <xdr:rowOff>123826</xdr:rowOff>
    </xdr:to>
    <xdr:cxnSp macro="">
      <xdr:nvCxnSpPr>
        <xdr:cNvPr id="3" name="Conector recto 2"/>
        <xdr:cNvCxnSpPr/>
      </xdr:nvCxnSpPr>
      <xdr:spPr>
        <a:xfrm>
          <a:off x="2028825" y="34937700"/>
          <a:ext cx="2047875" cy="1"/>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533400</xdr:colOff>
      <xdr:row>44</xdr:row>
      <xdr:rowOff>133350</xdr:rowOff>
    </xdr:from>
    <xdr:to>
      <xdr:col>1</xdr:col>
      <xdr:colOff>1238250</xdr:colOff>
      <xdr:row>44</xdr:row>
      <xdr:rowOff>133350</xdr:rowOff>
    </xdr:to>
    <xdr:cxnSp macro="">
      <xdr:nvCxnSpPr>
        <xdr:cNvPr id="4" name="Conector recto 3"/>
        <xdr:cNvCxnSpPr/>
      </xdr:nvCxnSpPr>
      <xdr:spPr>
        <a:xfrm>
          <a:off x="533400" y="35490150"/>
          <a:ext cx="146685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gobantes/Desktop/ALEJANDRO.G%202016/FONDO/Bases%20LE/FUA%20285/ALEJANDRO.G%202016/FONDO/Bases%20LE/FUA%20020/FUA%20020%20ANEXOS%20(5%20AL%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5 RR.TT"/>
      <sheetName val="Anexo 6 Evaluación"/>
      <sheetName val="anexo 7 Garantia"/>
      <sheetName val="Anexo 8 Visita Terreno obligat"/>
    </sheetNames>
    <sheetDataSet>
      <sheetData sheetId="0">
        <row r="6">
          <cell r="B6" t="str">
            <v>Cumple</v>
          </cell>
        </row>
        <row r="7">
          <cell r="B7" t="str">
            <v>No Cumple</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topLeftCell="A4" zoomScale="96" zoomScaleNormal="96" workbookViewId="0">
      <selection activeCell="D21" sqref="D21"/>
    </sheetView>
  </sheetViews>
  <sheetFormatPr baseColWidth="10" defaultRowHeight="15" x14ac:dyDescent="0.25"/>
  <cols>
    <col min="1" max="1" width="8" style="77" customWidth="1"/>
    <col min="2" max="2" width="15.28515625" style="76" customWidth="1"/>
    <col min="3" max="3" width="42.85546875" style="76" customWidth="1"/>
    <col min="4" max="4" width="15.7109375" style="76" customWidth="1"/>
    <col min="5" max="9" width="14.5703125" style="76" customWidth="1"/>
    <col min="10" max="251" width="11.42578125" style="76"/>
    <col min="252" max="252" width="19" style="76" customWidth="1"/>
    <col min="253" max="253" width="50.85546875" style="76" customWidth="1"/>
    <col min="254" max="256" width="13.85546875" style="76" customWidth="1"/>
    <col min="257" max="257" width="17.140625" style="76" customWidth="1"/>
    <col min="258" max="265" width="13.85546875" style="76" customWidth="1"/>
    <col min="266" max="507" width="11.42578125" style="76"/>
    <col min="508" max="508" width="19" style="76" customWidth="1"/>
    <col min="509" max="509" width="50.85546875" style="76" customWidth="1"/>
    <col min="510" max="512" width="13.85546875" style="76" customWidth="1"/>
    <col min="513" max="513" width="17.140625" style="76" customWidth="1"/>
    <col min="514" max="521" width="13.85546875" style="76" customWidth="1"/>
    <col min="522" max="763" width="11.42578125" style="76"/>
    <col min="764" max="764" width="19" style="76" customWidth="1"/>
    <col min="765" max="765" width="50.85546875" style="76" customWidth="1"/>
    <col min="766" max="768" width="13.85546875" style="76" customWidth="1"/>
    <col min="769" max="769" width="17.140625" style="76" customWidth="1"/>
    <col min="770" max="777" width="13.85546875" style="76" customWidth="1"/>
    <col min="778" max="1019" width="11.42578125" style="76"/>
    <col min="1020" max="1020" width="19" style="76" customWidth="1"/>
    <col min="1021" max="1021" width="50.85546875" style="76" customWidth="1"/>
    <col min="1022" max="1024" width="13.85546875" style="76" customWidth="1"/>
    <col min="1025" max="1025" width="17.140625" style="76" customWidth="1"/>
    <col min="1026" max="1033" width="13.85546875" style="76" customWidth="1"/>
    <col min="1034" max="1275" width="11.42578125" style="76"/>
    <col min="1276" max="1276" width="19" style="76" customWidth="1"/>
    <col min="1277" max="1277" width="50.85546875" style="76" customWidth="1"/>
    <col min="1278" max="1280" width="13.85546875" style="76" customWidth="1"/>
    <col min="1281" max="1281" width="17.140625" style="76" customWidth="1"/>
    <col min="1282" max="1289" width="13.85546875" style="76" customWidth="1"/>
    <col min="1290" max="1531" width="11.42578125" style="76"/>
    <col min="1532" max="1532" width="19" style="76" customWidth="1"/>
    <col min="1533" max="1533" width="50.85546875" style="76" customWidth="1"/>
    <col min="1534" max="1536" width="13.85546875" style="76" customWidth="1"/>
    <col min="1537" max="1537" width="17.140625" style="76" customWidth="1"/>
    <col min="1538" max="1545" width="13.85546875" style="76" customWidth="1"/>
    <col min="1546" max="1787" width="11.42578125" style="76"/>
    <col min="1788" max="1788" width="19" style="76" customWidth="1"/>
    <col min="1789" max="1789" width="50.85546875" style="76" customWidth="1"/>
    <col min="1790" max="1792" width="13.85546875" style="76" customWidth="1"/>
    <col min="1793" max="1793" width="17.140625" style="76" customWidth="1"/>
    <col min="1794" max="1801" width="13.85546875" style="76" customWidth="1"/>
    <col min="1802" max="2043" width="11.42578125" style="76"/>
    <col min="2044" max="2044" width="19" style="76" customWidth="1"/>
    <col min="2045" max="2045" width="50.85546875" style="76" customWidth="1"/>
    <col min="2046" max="2048" width="13.85546875" style="76" customWidth="1"/>
    <col min="2049" max="2049" width="17.140625" style="76" customWidth="1"/>
    <col min="2050" max="2057" width="13.85546875" style="76" customWidth="1"/>
    <col min="2058" max="2299" width="11.42578125" style="76"/>
    <col min="2300" max="2300" width="19" style="76" customWidth="1"/>
    <col min="2301" max="2301" width="50.85546875" style="76" customWidth="1"/>
    <col min="2302" max="2304" width="13.85546875" style="76" customWidth="1"/>
    <col min="2305" max="2305" width="17.140625" style="76" customWidth="1"/>
    <col min="2306" max="2313" width="13.85546875" style="76" customWidth="1"/>
    <col min="2314" max="2555" width="11.42578125" style="76"/>
    <col min="2556" max="2556" width="19" style="76" customWidth="1"/>
    <col min="2557" max="2557" width="50.85546875" style="76" customWidth="1"/>
    <col min="2558" max="2560" width="13.85546875" style="76" customWidth="1"/>
    <col min="2561" max="2561" width="17.140625" style="76" customWidth="1"/>
    <col min="2562" max="2569" width="13.85546875" style="76" customWidth="1"/>
    <col min="2570" max="2811" width="11.42578125" style="76"/>
    <col min="2812" max="2812" width="19" style="76" customWidth="1"/>
    <col min="2813" max="2813" width="50.85546875" style="76" customWidth="1"/>
    <col min="2814" max="2816" width="13.85546875" style="76" customWidth="1"/>
    <col min="2817" max="2817" width="17.140625" style="76" customWidth="1"/>
    <col min="2818" max="2825" width="13.85546875" style="76" customWidth="1"/>
    <col min="2826" max="3067" width="11.42578125" style="76"/>
    <col min="3068" max="3068" width="19" style="76" customWidth="1"/>
    <col min="3069" max="3069" width="50.85546875" style="76" customWidth="1"/>
    <col min="3070" max="3072" width="13.85546875" style="76" customWidth="1"/>
    <col min="3073" max="3073" width="17.140625" style="76" customWidth="1"/>
    <col min="3074" max="3081" width="13.85546875" style="76" customWidth="1"/>
    <col min="3082" max="3323" width="11.42578125" style="76"/>
    <col min="3324" max="3324" width="19" style="76" customWidth="1"/>
    <col min="3325" max="3325" width="50.85546875" style="76" customWidth="1"/>
    <col min="3326" max="3328" width="13.85546875" style="76" customWidth="1"/>
    <col min="3329" max="3329" width="17.140625" style="76" customWidth="1"/>
    <col min="3330" max="3337" width="13.85546875" style="76" customWidth="1"/>
    <col min="3338" max="3579" width="11.42578125" style="76"/>
    <col min="3580" max="3580" width="19" style="76" customWidth="1"/>
    <col min="3581" max="3581" width="50.85546875" style="76" customWidth="1"/>
    <col min="3582" max="3584" width="13.85546875" style="76" customWidth="1"/>
    <col min="3585" max="3585" width="17.140625" style="76" customWidth="1"/>
    <col min="3586" max="3593" width="13.85546875" style="76" customWidth="1"/>
    <col min="3594" max="3835" width="11.42578125" style="76"/>
    <col min="3836" max="3836" width="19" style="76" customWidth="1"/>
    <col min="3837" max="3837" width="50.85546875" style="76" customWidth="1"/>
    <col min="3838" max="3840" width="13.85546875" style="76" customWidth="1"/>
    <col min="3841" max="3841" width="17.140625" style="76" customWidth="1"/>
    <col min="3842" max="3849" width="13.85546875" style="76" customWidth="1"/>
    <col min="3850" max="4091" width="11.42578125" style="76"/>
    <col min="4092" max="4092" width="19" style="76" customWidth="1"/>
    <col min="4093" max="4093" width="50.85546875" style="76" customWidth="1"/>
    <col min="4094" max="4096" width="13.85546875" style="76" customWidth="1"/>
    <col min="4097" max="4097" width="17.140625" style="76" customWidth="1"/>
    <col min="4098" max="4105" width="13.85546875" style="76" customWidth="1"/>
    <col min="4106" max="4347" width="11.42578125" style="76"/>
    <col min="4348" max="4348" width="19" style="76" customWidth="1"/>
    <col min="4349" max="4349" width="50.85546875" style="76" customWidth="1"/>
    <col min="4350" max="4352" width="13.85546875" style="76" customWidth="1"/>
    <col min="4353" max="4353" width="17.140625" style="76" customWidth="1"/>
    <col min="4354" max="4361" width="13.85546875" style="76" customWidth="1"/>
    <col min="4362" max="4603" width="11.42578125" style="76"/>
    <col min="4604" max="4604" width="19" style="76" customWidth="1"/>
    <col min="4605" max="4605" width="50.85546875" style="76" customWidth="1"/>
    <col min="4606" max="4608" width="13.85546875" style="76" customWidth="1"/>
    <col min="4609" max="4609" width="17.140625" style="76" customWidth="1"/>
    <col min="4610" max="4617" width="13.85546875" style="76" customWidth="1"/>
    <col min="4618" max="4859" width="11.42578125" style="76"/>
    <col min="4860" max="4860" width="19" style="76" customWidth="1"/>
    <col min="4861" max="4861" width="50.85546875" style="76" customWidth="1"/>
    <col min="4862" max="4864" width="13.85546875" style="76" customWidth="1"/>
    <col min="4865" max="4865" width="17.140625" style="76" customWidth="1"/>
    <col min="4866" max="4873" width="13.85546875" style="76" customWidth="1"/>
    <col min="4874" max="5115" width="11.42578125" style="76"/>
    <col min="5116" max="5116" width="19" style="76" customWidth="1"/>
    <col min="5117" max="5117" width="50.85546875" style="76" customWidth="1"/>
    <col min="5118" max="5120" width="13.85546875" style="76" customWidth="1"/>
    <col min="5121" max="5121" width="17.140625" style="76" customWidth="1"/>
    <col min="5122" max="5129" width="13.85546875" style="76" customWidth="1"/>
    <col min="5130" max="5371" width="11.42578125" style="76"/>
    <col min="5372" max="5372" width="19" style="76" customWidth="1"/>
    <col min="5373" max="5373" width="50.85546875" style="76" customWidth="1"/>
    <col min="5374" max="5376" width="13.85546875" style="76" customWidth="1"/>
    <col min="5377" max="5377" width="17.140625" style="76" customWidth="1"/>
    <col min="5378" max="5385" width="13.85546875" style="76" customWidth="1"/>
    <col min="5386" max="5627" width="11.42578125" style="76"/>
    <col min="5628" max="5628" width="19" style="76" customWidth="1"/>
    <col min="5629" max="5629" width="50.85546875" style="76" customWidth="1"/>
    <col min="5630" max="5632" width="13.85546875" style="76" customWidth="1"/>
    <col min="5633" max="5633" width="17.140625" style="76" customWidth="1"/>
    <col min="5634" max="5641" width="13.85546875" style="76" customWidth="1"/>
    <col min="5642" max="5883" width="11.42578125" style="76"/>
    <col min="5884" max="5884" width="19" style="76" customWidth="1"/>
    <col min="5885" max="5885" width="50.85546875" style="76" customWidth="1"/>
    <col min="5886" max="5888" width="13.85546875" style="76" customWidth="1"/>
    <col min="5889" max="5889" width="17.140625" style="76" customWidth="1"/>
    <col min="5890" max="5897" width="13.85546875" style="76" customWidth="1"/>
    <col min="5898" max="6139" width="11.42578125" style="76"/>
    <col min="6140" max="6140" width="19" style="76" customWidth="1"/>
    <col min="6141" max="6141" width="50.85546875" style="76" customWidth="1"/>
    <col min="6142" max="6144" width="13.85546875" style="76" customWidth="1"/>
    <col min="6145" max="6145" width="17.140625" style="76" customWidth="1"/>
    <col min="6146" max="6153" width="13.85546875" style="76" customWidth="1"/>
    <col min="6154" max="6395" width="11.42578125" style="76"/>
    <col min="6396" max="6396" width="19" style="76" customWidth="1"/>
    <col min="6397" max="6397" width="50.85546875" style="76" customWidth="1"/>
    <col min="6398" max="6400" width="13.85546875" style="76" customWidth="1"/>
    <col min="6401" max="6401" width="17.140625" style="76" customWidth="1"/>
    <col min="6402" max="6409" width="13.85546875" style="76" customWidth="1"/>
    <col min="6410" max="6651" width="11.42578125" style="76"/>
    <col min="6652" max="6652" width="19" style="76" customWidth="1"/>
    <col min="6653" max="6653" width="50.85546875" style="76" customWidth="1"/>
    <col min="6654" max="6656" width="13.85546875" style="76" customWidth="1"/>
    <col min="6657" max="6657" width="17.140625" style="76" customWidth="1"/>
    <col min="6658" max="6665" width="13.85546875" style="76" customWidth="1"/>
    <col min="6666" max="6907" width="11.42578125" style="76"/>
    <col min="6908" max="6908" width="19" style="76" customWidth="1"/>
    <col min="6909" max="6909" width="50.85546875" style="76" customWidth="1"/>
    <col min="6910" max="6912" width="13.85546875" style="76" customWidth="1"/>
    <col min="6913" max="6913" width="17.140625" style="76" customWidth="1"/>
    <col min="6914" max="6921" width="13.85546875" style="76" customWidth="1"/>
    <col min="6922" max="7163" width="11.42578125" style="76"/>
    <col min="7164" max="7164" width="19" style="76" customWidth="1"/>
    <col min="7165" max="7165" width="50.85546875" style="76" customWidth="1"/>
    <col min="7166" max="7168" width="13.85546875" style="76" customWidth="1"/>
    <col min="7169" max="7169" width="17.140625" style="76" customWidth="1"/>
    <col min="7170" max="7177" width="13.85546875" style="76" customWidth="1"/>
    <col min="7178" max="7419" width="11.42578125" style="76"/>
    <col min="7420" max="7420" width="19" style="76" customWidth="1"/>
    <col min="7421" max="7421" width="50.85546875" style="76" customWidth="1"/>
    <col min="7422" max="7424" width="13.85546875" style="76" customWidth="1"/>
    <col min="7425" max="7425" width="17.140625" style="76" customWidth="1"/>
    <col min="7426" max="7433" width="13.85546875" style="76" customWidth="1"/>
    <col min="7434" max="7675" width="11.42578125" style="76"/>
    <col min="7676" max="7676" width="19" style="76" customWidth="1"/>
    <col min="7677" max="7677" width="50.85546875" style="76" customWidth="1"/>
    <col min="7678" max="7680" width="13.85546875" style="76" customWidth="1"/>
    <col min="7681" max="7681" width="17.140625" style="76" customWidth="1"/>
    <col min="7682" max="7689" width="13.85546875" style="76" customWidth="1"/>
    <col min="7690" max="7931" width="11.42578125" style="76"/>
    <col min="7932" max="7932" width="19" style="76" customWidth="1"/>
    <col min="7933" max="7933" width="50.85546875" style="76" customWidth="1"/>
    <col min="7934" max="7936" width="13.85546875" style="76" customWidth="1"/>
    <col min="7937" max="7937" width="17.140625" style="76" customWidth="1"/>
    <col min="7938" max="7945" width="13.85546875" style="76" customWidth="1"/>
    <col min="7946" max="8187" width="11.42578125" style="76"/>
    <col min="8188" max="8188" width="19" style="76" customWidth="1"/>
    <col min="8189" max="8189" width="50.85546875" style="76" customWidth="1"/>
    <col min="8190" max="8192" width="13.85546875" style="76" customWidth="1"/>
    <col min="8193" max="8193" width="17.140625" style="76" customWidth="1"/>
    <col min="8194" max="8201" width="13.85546875" style="76" customWidth="1"/>
    <col min="8202" max="8443" width="11.42578125" style="76"/>
    <col min="8444" max="8444" width="19" style="76" customWidth="1"/>
    <col min="8445" max="8445" width="50.85546875" style="76" customWidth="1"/>
    <col min="8446" max="8448" width="13.85546875" style="76" customWidth="1"/>
    <col min="8449" max="8449" width="17.140625" style="76" customWidth="1"/>
    <col min="8450" max="8457" width="13.85546875" style="76" customWidth="1"/>
    <col min="8458" max="8699" width="11.42578125" style="76"/>
    <col min="8700" max="8700" width="19" style="76" customWidth="1"/>
    <col min="8701" max="8701" width="50.85546875" style="76" customWidth="1"/>
    <col min="8702" max="8704" width="13.85546875" style="76" customWidth="1"/>
    <col min="8705" max="8705" width="17.140625" style="76" customWidth="1"/>
    <col min="8706" max="8713" width="13.85546875" style="76" customWidth="1"/>
    <col min="8714" max="8955" width="11.42578125" style="76"/>
    <col min="8956" max="8956" width="19" style="76" customWidth="1"/>
    <col min="8957" max="8957" width="50.85546875" style="76" customWidth="1"/>
    <col min="8958" max="8960" width="13.85546875" style="76" customWidth="1"/>
    <col min="8961" max="8961" width="17.140625" style="76" customWidth="1"/>
    <col min="8962" max="8969" width="13.85546875" style="76" customWidth="1"/>
    <col min="8970" max="9211" width="11.42578125" style="76"/>
    <col min="9212" max="9212" width="19" style="76" customWidth="1"/>
    <col min="9213" max="9213" width="50.85546875" style="76" customWidth="1"/>
    <col min="9214" max="9216" width="13.85546875" style="76" customWidth="1"/>
    <col min="9217" max="9217" width="17.140625" style="76" customWidth="1"/>
    <col min="9218" max="9225" width="13.85546875" style="76" customWidth="1"/>
    <col min="9226" max="9467" width="11.42578125" style="76"/>
    <col min="9468" max="9468" width="19" style="76" customWidth="1"/>
    <col min="9469" max="9469" width="50.85546875" style="76" customWidth="1"/>
    <col min="9470" max="9472" width="13.85546875" style="76" customWidth="1"/>
    <col min="9473" max="9473" width="17.140625" style="76" customWidth="1"/>
    <col min="9474" max="9481" width="13.85546875" style="76" customWidth="1"/>
    <col min="9482" max="9723" width="11.42578125" style="76"/>
    <col min="9724" max="9724" width="19" style="76" customWidth="1"/>
    <col min="9725" max="9725" width="50.85546875" style="76" customWidth="1"/>
    <col min="9726" max="9728" width="13.85546875" style="76" customWidth="1"/>
    <col min="9729" max="9729" width="17.140625" style="76" customWidth="1"/>
    <col min="9730" max="9737" width="13.85546875" style="76" customWidth="1"/>
    <col min="9738" max="9979" width="11.42578125" style="76"/>
    <col min="9980" max="9980" width="19" style="76" customWidth="1"/>
    <col min="9981" max="9981" width="50.85546875" style="76" customWidth="1"/>
    <col min="9982" max="9984" width="13.85546875" style="76" customWidth="1"/>
    <col min="9985" max="9985" width="17.140625" style="76" customWidth="1"/>
    <col min="9986" max="9993" width="13.85546875" style="76" customWidth="1"/>
    <col min="9994" max="10235" width="11.42578125" style="76"/>
    <col min="10236" max="10236" width="19" style="76" customWidth="1"/>
    <col min="10237" max="10237" width="50.85546875" style="76" customWidth="1"/>
    <col min="10238" max="10240" width="13.85546875" style="76" customWidth="1"/>
    <col min="10241" max="10241" width="17.140625" style="76" customWidth="1"/>
    <col min="10242" max="10249" width="13.85546875" style="76" customWidth="1"/>
    <col min="10250" max="10491" width="11.42578125" style="76"/>
    <col min="10492" max="10492" width="19" style="76" customWidth="1"/>
    <col min="10493" max="10493" width="50.85546875" style="76" customWidth="1"/>
    <col min="10494" max="10496" width="13.85546875" style="76" customWidth="1"/>
    <col min="10497" max="10497" width="17.140625" style="76" customWidth="1"/>
    <col min="10498" max="10505" width="13.85546875" style="76" customWidth="1"/>
    <col min="10506" max="10747" width="11.42578125" style="76"/>
    <col min="10748" max="10748" width="19" style="76" customWidth="1"/>
    <col min="10749" max="10749" width="50.85546875" style="76" customWidth="1"/>
    <col min="10750" max="10752" width="13.85546875" style="76" customWidth="1"/>
    <col min="10753" max="10753" width="17.140625" style="76" customWidth="1"/>
    <col min="10754" max="10761" width="13.85546875" style="76" customWidth="1"/>
    <col min="10762" max="11003" width="11.42578125" style="76"/>
    <col min="11004" max="11004" width="19" style="76" customWidth="1"/>
    <col min="11005" max="11005" width="50.85546875" style="76" customWidth="1"/>
    <col min="11006" max="11008" width="13.85546875" style="76" customWidth="1"/>
    <col min="11009" max="11009" width="17.140625" style="76" customWidth="1"/>
    <col min="11010" max="11017" width="13.85546875" style="76" customWidth="1"/>
    <col min="11018" max="11259" width="11.42578125" style="76"/>
    <col min="11260" max="11260" width="19" style="76" customWidth="1"/>
    <col min="11261" max="11261" width="50.85546875" style="76" customWidth="1"/>
    <col min="11262" max="11264" width="13.85546875" style="76" customWidth="1"/>
    <col min="11265" max="11265" width="17.140625" style="76" customWidth="1"/>
    <col min="11266" max="11273" width="13.85546875" style="76" customWidth="1"/>
    <col min="11274" max="11515" width="11.42578125" style="76"/>
    <col min="11516" max="11516" width="19" style="76" customWidth="1"/>
    <col min="11517" max="11517" width="50.85546875" style="76" customWidth="1"/>
    <col min="11518" max="11520" width="13.85546875" style="76" customWidth="1"/>
    <col min="11521" max="11521" width="17.140625" style="76" customWidth="1"/>
    <col min="11522" max="11529" width="13.85546875" style="76" customWidth="1"/>
    <col min="11530" max="11771" width="11.42578125" style="76"/>
    <col min="11772" max="11772" width="19" style="76" customWidth="1"/>
    <col min="11773" max="11773" width="50.85546875" style="76" customWidth="1"/>
    <col min="11774" max="11776" width="13.85546875" style="76" customWidth="1"/>
    <col min="11777" max="11777" width="17.140625" style="76" customWidth="1"/>
    <col min="11778" max="11785" width="13.85546875" style="76" customWidth="1"/>
    <col min="11786" max="12027" width="11.42578125" style="76"/>
    <col min="12028" max="12028" width="19" style="76" customWidth="1"/>
    <col min="12029" max="12029" width="50.85546875" style="76" customWidth="1"/>
    <col min="12030" max="12032" width="13.85546875" style="76" customWidth="1"/>
    <col min="12033" max="12033" width="17.140625" style="76" customWidth="1"/>
    <col min="12034" max="12041" width="13.85546875" style="76" customWidth="1"/>
    <col min="12042" max="12283" width="11.42578125" style="76"/>
    <col min="12284" max="12284" width="19" style="76" customWidth="1"/>
    <col min="12285" max="12285" width="50.85546875" style="76" customWidth="1"/>
    <col min="12286" max="12288" width="13.85546875" style="76" customWidth="1"/>
    <col min="12289" max="12289" width="17.140625" style="76" customWidth="1"/>
    <col min="12290" max="12297" width="13.85546875" style="76" customWidth="1"/>
    <col min="12298" max="12539" width="11.42578125" style="76"/>
    <col min="12540" max="12540" width="19" style="76" customWidth="1"/>
    <col min="12541" max="12541" width="50.85546875" style="76" customWidth="1"/>
    <col min="12542" max="12544" width="13.85546875" style="76" customWidth="1"/>
    <col min="12545" max="12545" width="17.140625" style="76" customWidth="1"/>
    <col min="12546" max="12553" width="13.85546875" style="76" customWidth="1"/>
    <col min="12554" max="12795" width="11.42578125" style="76"/>
    <col min="12796" max="12796" width="19" style="76" customWidth="1"/>
    <col min="12797" max="12797" width="50.85546875" style="76" customWidth="1"/>
    <col min="12798" max="12800" width="13.85546875" style="76" customWidth="1"/>
    <col min="12801" max="12801" width="17.140625" style="76" customWidth="1"/>
    <col min="12802" max="12809" width="13.85546875" style="76" customWidth="1"/>
    <col min="12810" max="13051" width="11.42578125" style="76"/>
    <col min="13052" max="13052" width="19" style="76" customWidth="1"/>
    <col min="13053" max="13053" width="50.85546875" style="76" customWidth="1"/>
    <col min="13054" max="13056" width="13.85546875" style="76" customWidth="1"/>
    <col min="13057" max="13057" width="17.140625" style="76" customWidth="1"/>
    <col min="13058" max="13065" width="13.85546875" style="76" customWidth="1"/>
    <col min="13066" max="13307" width="11.42578125" style="76"/>
    <col min="13308" max="13308" width="19" style="76" customWidth="1"/>
    <col min="13309" max="13309" width="50.85546875" style="76" customWidth="1"/>
    <col min="13310" max="13312" width="13.85546875" style="76" customWidth="1"/>
    <col min="13313" max="13313" width="17.140625" style="76" customWidth="1"/>
    <col min="13314" max="13321" width="13.85546875" style="76" customWidth="1"/>
    <col min="13322" max="13563" width="11.42578125" style="76"/>
    <col min="13564" max="13564" width="19" style="76" customWidth="1"/>
    <col min="13565" max="13565" width="50.85546875" style="76" customWidth="1"/>
    <col min="13566" max="13568" width="13.85546875" style="76" customWidth="1"/>
    <col min="13569" max="13569" width="17.140625" style="76" customWidth="1"/>
    <col min="13570" max="13577" width="13.85546875" style="76" customWidth="1"/>
    <col min="13578" max="13819" width="11.42578125" style="76"/>
    <col min="13820" max="13820" width="19" style="76" customWidth="1"/>
    <col min="13821" max="13821" width="50.85546875" style="76" customWidth="1"/>
    <col min="13822" max="13824" width="13.85546875" style="76" customWidth="1"/>
    <col min="13825" max="13825" width="17.140625" style="76" customWidth="1"/>
    <col min="13826" max="13833" width="13.85546875" style="76" customWidth="1"/>
    <col min="13834" max="14075" width="11.42578125" style="76"/>
    <col min="14076" max="14076" width="19" style="76" customWidth="1"/>
    <col min="14077" max="14077" width="50.85546875" style="76" customWidth="1"/>
    <col min="14078" max="14080" width="13.85546875" style="76" customWidth="1"/>
    <col min="14081" max="14081" width="17.140625" style="76" customWidth="1"/>
    <col min="14082" max="14089" width="13.85546875" style="76" customWidth="1"/>
    <col min="14090" max="14331" width="11.42578125" style="76"/>
    <col min="14332" max="14332" width="19" style="76" customWidth="1"/>
    <col min="14333" max="14333" width="50.85546875" style="76" customWidth="1"/>
    <col min="14334" max="14336" width="13.85546875" style="76" customWidth="1"/>
    <col min="14337" max="14337" width="17.140625" style="76" customWidth="1"/>
    <col min="14338" max="14345" width="13.85546875" style="76" customWidth="1"/>
    <col min="14346" max="14587" width="11.42578125" style="76"/>
    <col min="14588" max="14588" width="19" style="76" customWidth="1"/>
    <col min="14589" max="14589" width="50.85546875" style="76" customWidth="1"/>
    <col min="14590" max="14592" width="13.85546875" style="76" customWidth="1"/>
    <col min="14593" max="14593" width="17.140625" style="76" customWidth="1"/>
    <col min="14594" max="14601" width="13.85546875" style="76" customWidth="1"/>
    <col min="14602" max="14843" width="11.42578125" style="76"/>
    <col min="14844" max="14844" width="19" style="76" customWidth="1"/>
    <col min="14845" max="14845" width="50.85546875" style="76" customWidth="1"/>
    <col min="14846" max="14848" width="13.85546875" style="76" customWidth="1"/>
    <col min="14849" max="14849" width="17.140625" style="76" customWidth="1"/>
    <col min="14850" max="14857" width="13.85546875" style="76" customWidth="1"/>
    <col min="14858" max="15099" width="11.42578125" style="76"/>
    <col min="15100" max="15100" width="19" style="76" customWidth="1"/>
    <col min="15101" max="15101" width="50.85546875" style="76" customWidth="1"/>
    <col min="15102" max="15104" width="13.85546875" style="76" customWidth="1"/>
    <col min="15105" max="15105" width="17.140625" style="76" customWidth="1"/>
    <col min="15106" max="15113" width="13.85546875" style="76" customWidth="1"/>
    <col min="15114" max="15355" width="11.42578125" style="76"/>
    <col min="15356" max="15356" width="19" style="76" customWidth="1"/>
    <col min="15357" max="15357" width="50.85546875" style="76" customWidth="1"/>
    <col min="15358" max="15360" width="13.85546875" style="76" customWidth="1"/>
    <col min="15361" max="15361" width="17.140625" style="76" customWidth="1"/>
    <col min="15362" max="15369" width="13.85546875" style="76" customWidth="1"/>
    <col min="15370" max="15611" width="11.42578125" style="76"/>
    <col min="15612" max="15612" width="19" style="76" customWidth="1"/>
    <col min="15613" max="15613" width="50.85546875" style="76" customWidth="1"/>
    <col min="15614" max="15616" width="13.85546875" style="76" customWidth="1"/>
    <col min="15617" max="15617" width="17.140625" style="76" customWidth="1"/>
    <col min="15618" max="15625" width="13.85546875" style="76" customWidth="1"/>
    <col min="15626" max="15867" width="11.42578125" style="76"/>
    <col min="15868" max="15868" width="19" style="76" customWidth="1"/>
    <col min="15869" max="15869" width="50.85546875" style="76" customWidth="1"/>
    <col min="15870" max="15872" width="13.85546875" style="76" customWidth="1"/>
    <col min="15873" max="15873" width="17.140625" style="76" customWidth="1"/>
    <col min="15874" max="15881" width="13.85546875" style="76" customWidth="1"/>
    <col min="15882" max="16123" width="11.42578125" style="76"/>
    <col min="16124" max="16124" width="19" style="76" customWidth="1"/>
    <col min="16125" max="16125" width="50.85546875" style="76" customWidth="1"/>
    <col min="16126" max="16128" width="13.85546875" style="76" customWidth="1"/>
    <col min="16129" max="16129" width="17.140625" style="76" customWidth="1"/>
    <col min="16130" max="16137" width="13.85546875" style="76" customWidth="1"/>
    <col min="16138" max="16384" width="11.42578125" style="76"/>
  </cols>
  <sheetData>
    <row r="1" spans="1:9" s="49" customFormat="1" ht="13.5" customHeight="1" x14ac:dyDescent="0.2">
      <c r="A1" s="104" t="s">
        <v>60</v>
      </c>
      <c r="B1" s="104"/>
    </row>
    <row r="2" spans="1:9" s="49" customFormat="1" ht="13.5" customHeight="1" x14ac:dyDescent="0.2">
      <c r="A2" s="104" t="s">
        <v>61</v>
      </c>
      <c r="B2" s="104"/>
    </row>
    <row r="3" spans="1:9" s="49" customFormat="1" ht="13.5" customHeight="1" x14ac:dyDescent="0.2">
      <c r="A3" s="104" t="s">
        <v>62</v>
      </c>
      <c r="B3" s="104"/>
    </row>
    <row r="4" spans="1:9" s="49" customFormat="1" ht="11.25" customHeight="1" x14ac:dyDescent="0.2">
      <c r="A4" s="50"/>
      <c r="B4" s="50"/>
    </row>
    <row r="5" spans="1:9" s="51" customFormat="1" ht="16.5" customHeight="1" x14ac:dyDescent="0.25">
      <c r="A5" s="105" t="s">
        <v>63</v>
      </c>
      <c r="B5" s="105"/>
      <c r="C5" s="105"/>
    </row>
    <row r="6" spans="1:9" s="52" customFormat="1" ht="20.25" customHeight="1" x14ac:dyDescent="0.25">
      <c r="A6" s="105" t="s">
        <v>64</v>
      </c>
      <c r="B6" s="105"/>
      <c r="C6" s="105"/>
    </row>
    <row r="7" spans="1:9" s="52" customFormat="1" ht="40.5" customHeight="1" x14ac:dyDescent="0.25">
      <c r="A7" s="106" t="s">
        <v>65</v>
      </c>
      <c r="B7" s="106"/>
      <c r="C7" s="106"/>
    </row>
    <row r="8" spans="1:9" s="51" customFormat="1" ht="24.75" customHeight="1" x14ac:dyDescent="0.2">
      <c r="A8" s="53"/>
      <c r="B8" s="53"/>
    </row>
    <row r="9" spans="1:9" s="51" customFormat="1" ht="69.75" customHeight="1" x14ac:dyDescent="0.2">
      <c r="A9" s="103" t="s">
        <v>66</v>
      </c>
      <c r="B9" s="103"/>
      <c r="C9" s="103"/>
    </row>
    <row r="10" spans="1:9" s="51" customFormat="1" ht="47.25" customHeight="1" x14ac:dyDescent="0.2">
      <c r="A10" s="83" t="s">
        <v>70</v>
      </c>
      <c r="B10" s="83" t="s">
        <v>71</v>
      </c>
      <c r="C10" s="84" t="s">
        <v>72</v>
      </c>
      <c r="D10" s="85" t="s">
        <v>67</v>
      </c>
      <c r="E10" s="86" t="s">
        <v>68</v>
      </c>
      <c r="F10" s="86" t="s">
        <v>27</v>
      </c>
      <c r="G10" s="86" t="s">
        <v>28</v>
      </c>
      <c r="H10" s="85" t="s">
        <v>69</v>
      </c>
      <c r="I10" s="86" t="s">
        <v>29</v>
      </c>
    </row>
    <row r="11" spans="1:9" s="80" customFormat="1" ht="114" customHeight="1" x14ac:dyDescent="0.2">
      <c r="A11" s="23">
        <v>1</v>
      </c>
      <c r="B11" s="23" t="s">
        <v>35</v>
      </c>
      <c r="C11" s="87" t="s">
        <v>74</v>
      </c>
      <c r="D11" s="78" t="s">
        <v>36</v>
      </c>
      <c r="E11" s="89" t="s">
        <v>100</v>
      </c>
      <c r="F11" s="78" t="s">
        <v>36</v>
      </c>
      <c r="G11" s="78" t="s">
        <v>36</v>
      </c>
      <c r="H11" s="78" t="s">
        <v>36</v>
      </c>
      <c r="I11" s="78" t="s">
        <v>36</v>
      </c>
    </row>
    <row r="12" spans="1:9" s="80" customFormat="1" ht="102.75" customHeight="1" x14ac:dyDescent="0.2">
      <c r="A12" s="23">
        <v>2</v>
      </c>
      <c r="B12" s="24" t="s">
        <v>21</v>
      </c>
      <c r="C12" s="87" t="s">
        <v>75</v>
      </c>
      <c r="D12" s="78" t="s">
        <v>36</v>
      </c>
      <c r="E12" s="79" t="s">
        <v>76</v>
      </c>
      <c r="F12" s="78" t="s">
        <v>36</v>
      </c>
      <c r="G12" s="78" t="s">
        <v>36</v>
      </c>
      <c r="H12" s="78" t="s">
        <v>36</v>
      </c>
      <c r="I12" s="78" t="s">
        <v>36</v>
      </c>
    </row>
    <row r="13" spans="1:9" s="80" customFormat="1" ht="46.5" customHeight="1" x14ac:dyDescent="0.2">
      <c r="A13" s="23">
        <v>3</v>
      </c>
      <c r="B13" s="24" t="s">
        <v>22</v>
      </c>
      <c r="C13" s="54" t="s">
        <v>77</v>
      </c>
      <c r="D13" s="78" t="s">
        <v>36</v>
      </c>
      <c r="E13" s="78" t="s">
        <v>36</v>
      </c>
      <c r="F13" s="78" t="s">
        <v>36</v>
      </c>
      <c r="G13" s="78" t="s">
        <v>36</v>
      </c>
      <c r="H13" s="78" t="s">
        <v>36</v>
      </c>
      <c r="I13" s="78" t="s">
        <v>36</v>
      </c>
    </row>
    <row r="14" spans="1:9" s="80" customFormat="1" ht="66" customHeight="1" x14ac:dyDescent="0.2">
      <c r="A14" s="23">
        <v>4</v>
      </c>
      <c r="B14" s="23" t="s">
        <v>23</v>
      </c>
      <c r="C14" s="87" t="s">
        <v>78</v>
      </c>
      <c r="D14" s="78" t="s">
        <v>36</v>
      </c>
      <c r="E14" s="78" t="s">
        <v>36</v>
      </c>
      <c r="F14" s="78" t="s">
        <v>36</v>
      </c>
      <c r="G14" s="78" t="s">
        <v>36</v>
      </c>
      <c r="H14" s="78" t="s">
        <v>36</v>
      </c>
      <c r="I14" s="78" t="s">
        <v>36</v>
      </c>
    </row>
    <row r="15" spans="1:9" s="80" customFormat="1" ht="64.5" customHeight="1" x14ac:dyDescent="0.2">
      <c r="A15" s="23">
        <v>5</v>
      </c>
      <c r="B15" s="24" t="s">
        <v>38</v>
      </c>
      <c r="C15" s="88" t="s">
        <v>79</v>
      </c>
      <c r="D15" s="78" t="s">
        <v>36</v>
      </c>
      <c r="E15" s="78" t="s">
        <v>36</v>
      </c>
      <c r="F15" s="78" t="s">
        <v>36</v>
      </c>
      <c r="G15" s="78" t="s">
        <v>36</v>
      </c>
      <c r="H15" s="78" t="s">
        <v>36</v>
      </c>
      <c r="I15" s="78" t="s">
        <v>36</v>
      </c>
    </row>
    <row r="16" spans="1:9" s="80" customFormat="1" ht="60" customHeight="1" x14ac:dyDescent="0.2">
      <c r="A16" s="23">
        <v>6</v>
      </c>
      <c r="B16" s="24" t="s">
        <v>37</v>
      </c>
      <c r="C16" s="88" t="s">
        <v>80</v>
      </c>
      <c r="D16" s="78" t="s">
        <v>36</v>
      </c>
      <c r="E16" s="78" t="s">
        <v>36</v>
      </c>
      <c r="F16" s="78" t="s">
        <v>36</v>
      </c>
      <c r="G16" s="78" t="s">
        <v>36</v>
      </c>
      <c r="H16" s="78" t="s">
        <v>36</v>
      </c>
      <c r="I16" s="78" t="s">
        <v>36</v>
      </c>
    </row>
    <row r="17" spans="1:9" s="80" customFormat="1" ht="54.75" customHeight="1" x14ac:dyDescent="0.2">
      <c r="A17" s="23">
        <v>7</v>
      </c>
      <c r="B17" s="24" t="s">
        <v>39</v>
      </c>
      <c r="C17" s="88" t="s">
        <v>81</v>
      </c>
      <c r="D17" s="78" t="s">
        <v>36</v>
      </c>
      <c r="E17" s="79" t="s">
        <v>91</v>
      </c>
      <c r="F17" s="78" t="s">
        <v>36</v>
      </c>
      <c r="G17" s="78" t="s">
        <v>36</v>
      </c>
      <c r="H17" s="78" t="s">
        <v>36</v>
      </c>
      <c r="I17" s="78" t="s">
        <v>36</v>
      </c>
    </row>
    <row r="18" spans="1:9" s="80" customFormat="1" ht="69" customHeight="1" x14ac:dyDescent="0.2">
      <c r="A18" s="23">
        <v>8</v>
      </c>
      <c r="B18" s="24" t="s">
        <v>17</v>
      </c>
      <c r="C18" s="88" t="s">
        <v>82</v>
      </c>
      <c r="D18" s="78" t="s">
        <v>36</v>
      </c>
      <c r="E18" s="78" t="s">
        <v>36</v>
      </c>
      <c r="F18" s="78" t="s">
        <v>36</v>
      </c>
      <c r="G18" s="78" t="s">
        <v>36</v>
      </c>
      <c r="H18" s="78" t="s">
        <v>36</v>
      </c>
      <c r="I18" s="78" t="s">
        <v>36</v>
      </c>
    </row>
    <row r="19" spans="1:9" s="80" customFormat="1" ht="55.5" customHeight="1" x14ac:dyDescent="0.2">
      <c r="A19" s="23">
        <v>9</v>
      </c>
      <c r="B19" s="23" t="s">
        <v>24</v>
      </c>
      <c r="C19" s="87" t="s">
        <v>83</v>
      </c>
      <c r="D19" s="78" t="s">
        <v>36</v>
      </c>
      <c r="E19" s="78" t="s">
        <v>36</v>
      </c>
      <c r="F19" s="78" t="s">
        <v>36</v>
      </c>
      <c r="G19" s="78" t="s">
        <v>36</v>
      </c>
      <c r="H19" s="78" t="s">
        <v>36</v>
      </c>
      <c r="I19" s="78" t="s">
        <v>36</v>
      </c>
    </row>
    <row r="20" spans="1:9" s="80" customFormat="1" ht="64.5" customHeight="1" x14ac:dyDescent="0.2">
      <c r="A20" s="23">
        <v>10</v>
      </c>
      <c r="B20" s="24" t="s">
        <v>25</v>
      </c>
      <c r="C20" s="88" t="s">
        <v>84</v>
      </c>
      <c r="D20" s="78" t="s">
        <v>36</v>
      </c>
      <c r="E20" s="78" t="s">
        <v>36</v>
      </c>
      <c r="F20" s="78" t="s">
        <v>36</v>
      </c>
      <c r="G20" s="78" t="s">
        <v>36</v>
      </c>
      <c r="H20" s="78" t="s">
        <v>36</v>
      </c>
      <c r="I20" s="78" t="s">
        <v>36</v>
      </c>
    </row>
    <row r="21" spans="1:9" s="80" customFormat="1" ht="128.25" customHeight="1" x14ac:dyDescent="0.2">
      <c r="A21" s="23">
        <v>11</v>
      </c>
      <c r="B21" s="24" t="s">
        <v>40</v>
      </c>
      <c r="C21" s="54" t="s">
        <v>85</v>
      </c>
      <c r="D21" s="79" t="s">
        <v>93</v>
      </c>
      <c r="E21" s="78" t="s">
        <v>36</v>
      </c>
      <c r="F21" s="78" t="s">
        <v>36</v>
      </c>
      <c r="G21" s="79" t="s">
        <v>92</v>
      </c>
      <c r="H21" s="78" t="s">
        <v>36</v>
      </c>
      <c r="I21" s="78" t="s">
        <v>36</v>
      </c>
    </row>
    <row r="22" spans="1:9" s="80" customFormat="1" ht="63" customHeight="1" x14ac:dyDescent="0.2">
      <c r="A22" s="23">
        <v>12</v>
      </c>
      <c r="B22" s="24" t="s">
        <v>26</v>
      </c>
      <c r="C22" s="54" t="s">
        <v>99</v>
      </c>
      <c r="D22" s="78" t="s">
        <v>36</v>
      </c>
      <c r="E22" s="78" t="s">
        <v>36</v>
      </c>
      <c r="F22" s="78" t="s">
        <v>36</v>
      </c>
      <c r="G22" s="78" t="s">
        <v>36</v>
      </c>
      <c r="H22" s="78" t="s">
        <v>36</v>
      </c>
      <c r="I22" s="78" t="s">
        <v>36</v>
      </c>
    </row>
    <row r="23" spans="1:9" s="80" customFormat="1" ht="45" customHeight="1" x14ac:dyDescent="0.2">
      <c r="A23" s="97" t="s">
        <v>98</v>
      </c>
      <c r="B23" s="97"/>
      <c r="C23" s="97"/>
      <c r="D23" s="81" t="s">
        <v>73</v>
      </c>
      <c r="E23" s="81" t="s">
        <v>73</v>
      </c>
      <c r="F23" s="81" t="s">
        <v>36</v>
      </c>
      <c r="G23" s="81" t="s">
        <v>73</v>
      </c>
      <c r="H23" s="82" t="s">
        <v>36</v>
      </c>
      <c r="I23" s="82" t="s">
        <v>36</v>
      </c>
    </row>
    <row r="26" spans="1:9" s="55" customFormat="1" ht="21.75" customHeight="1" x14ac:dyDescent="0.2">
      <c r="A26" s="98" t="s">
        <v>86</v>
      </c>
      <c r="B26" s="98"/>
      <c r="C26" s="98"/>
    </row>
    <row r="27" spans="1:9" s="55" customFormat="1" ht="63" customHeight="1" x14ac:dyDescent="0.2">
      <c r="A27" s="99" t="s">
        <v>94</v>
      </c>
      <c r="B27" s="99"/>
      <c r="C27" s="99"/>
    </row>
    <row r="28" spans="1:9" s="56" customFormat="1" ht="33" customHeight="1" x14ac:dyDescent="0.25">
      <c r="A28" s="100" t="s">
        <v>95</v>
      </c>
      <c r="B28" s="100"/>
      <c r="C28" s="100"/>
    </row>
    <row r="29" spans="1:9" s="55" customFormat="1" ht="13.5" customHeight="1" x14ac:dyDescent="0.25">
      <c r="A29" s="57"/>
      <c r="B29" s="57"/>
      <c r="C29" s="57"/>
    </row>
    <row r="30" spans="1:9" s="55" customFormat="1" ht="34.5" customHeight="1" x14ac:dyDescent="0.25">
      <c r="A30" s="101" t="s">
        <v>96</v>
      </c>
      <c r="B30" s="101"/>
      <c r="C30" s="101"/>
    </row>
    <row r="31" spans="1:9" s="55" customFormat="1" x14ac:dyDescent="0.25">
      <c r="A31" s="58" t="s">
        <v>97</v>
      </c>
      <c r="B31" s="59"/>
      <c r="C31" s="60"/>
    </row>
    <row r="32" spans="1:9" s="55" customFormat="1" ht="12.75" x14ac:dyDescent="0.2">
      <c r="A32" s="61"/>
      <c r="B32" s="61"/>
    </row>
    <row r="33" spans="1:3" s="55" customFormat="1" ht="12.75" x14ac:dyDescent="0.2">
      <c r="A33" s="61"/>
      <c r="B33" s="61"/>
    </row>
    <row r="34" spans="1:3" s="55" customFormat="1" ht="12.75" x14ac:dyDescent="0.2">
      <c r="A34" s="61"/>
      <c r="B34" s="61"/>
    </row>
    <row r="35" spans="1:3" s="55" customFormat="1" ht="12.75" x14ac:dyDescent="0.2">
      <c r="A35" s="61"/>
      <c r="B35" s="61"/>
    </row>
    <row r="36" spans="1:3" s="55" customFormat="1" ht="12.75" customHeight="1" x14ac:dyDescent="0.2">
      <c r="A36" s="62"/>
      <c r="B36" s="102"/>
      <c r="C36" s="102"/>
    </row>
    <row r="37" spans="1:3" s="55" customFormat="1" x14ac:dyDescent="0.25">
      <c r="A37" s="58" t="s">
        <v>87</v>
      </c>
      <c r="B37" s="59"/>
      <c r="C37" s="60"/>
    </row>
    <row r="38" spans="1:3" s="55" customFormat="1" x14ac:dyDescent="0.25">
      <c r="A38" s="59"/>
      <c r="B38" s="59"/>
      <c r="C38" s="60"/>
    </row>
    <row r="39" spans="1:3" s="55" customFormat="1" x14ac:dyDescent="0.25">
      <c r="A39" s="59"/>
      <c r="B39" s="59"/>
      <c r="C39" s="60"/>
    </row>
    <row r="40" spans="1:3" s="55" customFormat="1" x14ac:dyDescent="0.25">
      <c r="A40" s="59"/>
      <c r="B40" s="59"/>
      <c r="C40" s="60"/>
    </row>
    <row r="41" spans="1:3" s="55" customFormat="1" x14ac:dyDescent="0.25">
      <c r="A41" s="59"/>
      <c r="B41" s="59"/>
      <c r="C41" s="60"/>
    </row>
    <row r="42" spans="1:3" s="64" customFormat="1" ht="12.75" customHeight="1" x14ac:dyDescent="0.2">
      <c r="A42" s="95" t="s">
        <v>88</v>
      </c>
      <c r="B42" s="95"/>
      <c r="C42" s="63"/>
    </row>
    <row r="43" spans="1:3" s="55" customFormat="1" x14ac:dyDescent="0.25">
      <c r="A43" s="59"/>
      <c r="B43" s="59"/>
      <c r="C43" s="60"/>
    </row>
    <row r="44" spans="1:3" s="55" customFormat="1" x14ac:dyDescent="0.25">
      <c r="A44" s="59"/>
      <c r="B44" s="59"/>
      <c r="C44" s="60"/>
    </row>
    <row r="45" spans="1:3" s="55" customFormat="1" x14ac:dyDescent="0.2">
      <c r="A45" s="96" t="s">
        <v>89</v>
      </c>
      <c r="B45" s="96"/>
      <c r="C45" s="96"/>
    </row>
  </sheetData>
  <mergeCells count="15">
    <mergeCell ref="A9:C9"/>
    <mergeCell ref="A1:B1"/>
    <mergeCell ref="A2:B2"/>
    <mergeCell ref="A3:B3"/>
    <mergeCell ref="A5:C5"/>
    <mergeCell ref="A6:C6"/>
    <mergeCell ref="A7:C7"/>
    <mergeCell ref="A42:B42"/>
    <mergeCell ref="A45:C45"/>
    <mergeCell ref="A23:C23"/>
    <mergeCell ref="A26:C26"/>
    <mergeCell ref="A27:C27"/>
    <mergeCell ref="A28:C28"/>
    <mergeCell ref="A30:C30"/>
    <mergeCell ref="B36:C36"/>
  </mergeCells>
  <pageMargins left="0.70866141732283472" right="0.70866141732283472" top="0.74803149606299213" bottom="0.74803149606299213" header="0.31496062992125984" footer="0.31496062992125984"/>
  <pageSetup scale="50"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4"/>
  <sheetViews>
    <sheetView zoomScaleNormal="100" zoomScaleSheetLayoutView="100" workbookViewId="0">
      <selection activeCell="D129" sqref="D129"/>
    </sheetView>
  </sheetViews>
  <sheetFormatPr baseColWidth="10" defaultRowHeight="15" x14ac:dyDescent="0.25"/>
  <cols>
    <col min="1" max="1" width="5.140625" style="7" customWidth="1"/>
    <col min="2" max="2" width="10.140625" style="5" customWidth="1"/>
    <col min="3" max="3" width="12.42578125" style="2" customWidth="1"/>
    <col min="4" max="4" width="24.85546875" customWidth="1"/>
    <col min="5" max="5" width="9.7109375" customWidth="1"/>
    <col min="6" max="6" width="12.42578125" style="1" customWidth="1"/>
    <col min="7" max="8" width="9.7109375" customWidth="1"/>
    <col min="9" max="9" width="9.140625" style="6" customWidth="1"/>
    <col min="10" max="10" width="3.85546875" style="3" customWidth="1"/>
    <col min="11" max="11" width="5.85546875" style="7" customWidth="1"/>
    <col min="12" max="12" width="10.5703125" style="5" customWidth="1"/>
    <col min="13" max="13" width="12.42578125" style="2" customWidth="1"/>
    <col min="14" max="14" width="22.7109375" customWidth="1"/>
    <col min="15" max="15" width="9.42578125" customWidth="1"/>
    <col min="16" max="16" width="12.28515625" style="1" customWidth="1"/>
    <col min="17" max="18" width="9" customWidth="1"/>
    <col min="19" max="19" width="9" style="6" customWidth="1"/>
    <col min="20" max="20" width="5" style="3" customWidth="1"/>
  </cols>
  <sheetData>
    <row r="1" spans="1:19" s="3" customFormat="1" ht="18" customHeight="1" x14ac:dyDescent="0.25">
      <c r="A1" s="121" t="s">
        <v>8</v>
      </c>
      <c r="B1" s="121"/>
      <c r="C1" s="121"/>
      <c r="D1" s="121"/>
      <c r="E1" s="121"/>
      <c r="F1" s="121"/>
      <c r="G1" s="121"/>
      <c r="H1" s="121"/>
      <c r="I1" s="121"/>
      <c r="J1" s="38"/>
      <c r="K1" s="38"/>
      <c r="L1" s="38"/>
      <c r="M1" s="38"/>
      <c r="N1" s="38"/>
      <c r="O1" s="38"/>
      <c r="P1" s="38"/>
      <c r="Q1" s="38"/>
      <c r="R1" s="38"/>
      <c r="S1" s="38"/>
    </row>
    <row r="2" spans="1:19" s="3" customFormat="1" ht="18" customHeight="1" x14ac:dyDescent="0.25">
      <c r="A2" s="121" t="s">
        <v>42</v>
      </c>
      <c r="B2" s="121"/>
      <c r="C2" s="121"/>
      <c r="D2" s="121"/>
      <c r="E2" s="121"/>
      <c r="F2" s="121"/>
      <c r="G2" s="121"/>
      <c r="H2" s="121"/>
      <c r="I2" s="121"/>
      <c r="J2" s="38"/>
      <c r="K2" s="38"/>
      <c r="L2" s="38"/>
      <c r="M2" s="38"/>
      <c r="N2" s="38"/>
      <c r="O2" s="38"/>
      <c r="P2" s="38"/>
      <c r="Q2" s="38"/>
      <c r="R2" s="38"/>
      <c r="S2" s="38"/>
    </row>
    <row r="3" spans="1:19" s="3" customFormat="1" ht="18" customHeight="1" x14ac:dyDescent="0.25">
      <c r="A3" s="121" t="s">
        <v>41</v>
      </c>
      <c r="B3" s="121"/>
      <c r="C3" s="121"/>
      <c r="D3" s="121"/>
      <c r="E3" s="121"/>
      <c r="F3" s="121"/>
      <c r="G3" s="121"/>
      <c r="H3" s="121"/>
      <c r="I3" s="121"/>
      <c r="J3" s="38"/>
      <c r="K3" s="38"/>
      <c r="L3" s="38"/>
      <c r="M3" s="38"/>
      <c r="N3" s="38"/>
      <c r="O3" s="38"/>
      <c r="P3" s="38"/>
      <c r="Q3" s="38"/>
      <c r="R3" s="38"/>
      <c r="S3" s="38"/>
    </row>
    <row r="4" spans="1:19" s="3" customFormat="1" ht="17.25" customHeight="1" x14ac:dyDescent="0.25">
      <c r="A4" s="32"/>
      <c r="B4" s="32"/>
      <c r="C4" s="32"/>
      <c r="D4" s="32"/>
      <c r="E4" s="32"/>
      <c r="F4" s="32"/>
      <c r="G4" s="32"/>
      <c r="H4" s="32"/>
      <c r="I4" s="32"/>
      <c r="J4" s="32"/>
      <c r="K4" s="32"/>
      <c r="L4" s="32"/>
      <c r="M4" s="32"/>
      <c r="N4" s="32"/>
      <c r="O4" s="32"/>
      <c r="P4" s="32"/>
      <c r="Q4" s="32"/>
      <c r="R4" s="32"/>
      <c r="S4" s="32"/>
    </row>
    <row r="5" spans="1:19" s="3" customFormat="1" ht="53.25" customHeight="1" x14ac:dyDescent="0.25">
      <c r="A5" s="29" t="s">
        <v>11</v>
      </c>
      <c r="B5" s="26" t="s">
        <v>9</v>
      </c>
      <c r="C5" s="27" t="s">
        <v>0</v>
      </c>
      <c r="D5" s="27" t="s">
        <v>1</v>
      </c>
      <c r="E5" s="27" t="s">
        <v>2</v>
      </c>
      <c r="F5" s="27" t="s">
        <v>34</v>
      </c>
      <c r="G5" s="28" t="s">
        <v>3</v>
      </c>
      <c r="H5" s="28" t="s">
        <v>4</v>
      </c>
      <c r="I5" s="28" t="s">
        <v>5</v>
      </c>
      <c r="K5" s="7"/>
      <c r="L5" s="5"/>
      <c r="M5" s="2"/>
      <c r="N5"/>
      <c r="O5"/>
      <c r="P5" s="1"/>
      <c r="Q5"/>
      <c r="R5"/>
      <c r="S5" s="6"/>
    </row>
    <row r="6" spans="1:19" ht="19.5" customHeight="1" x14ac:dyDescent="0.25">
      <c r="A6" s="108">
        <v>1</v>
      </c>
      <c r="B6" s="111" t="s">
        <v>35</v>
      </c>
      <c r="C6" s="113" t="s">
        <v>27</v>
      </c>
      <c r="D6" s="19" t="s">
        <v>6</v>
      </c>
      <c r="E6" s="21">
        <v>0.2</v>
      </c>
      <c r="F6" s="22">
        <v>48</v>
      </c>
      <c r="G6" s="31">
        <f>(F6/72)</f>
        <v>0.66666666666666663</v>
      </c>
      <c r="H6" s="31">
        <f t="shared" ref="H6:H14" si="0">+G6*E6</f>
        <v>0.13333333333333333</v>
      </c>
      <c r="I6" s="116">
        <f>SUM(H6:H8)</f>
        <v>0.76402708489744875</v>
      </c>
    </row>
    <row r="7" spans="1:19" ht="19.5" customHeight="1" x14ac:dyDescent="0.25">
      <c r="A7" s="108"/>
      <c r="B7" s="111"/>
      <c r="C7" s="114"/>
      <c r="D7" s="19" t="s">
        <v>18</v>
      </c>
      <c r="E7" s="21">
        <v>0.3</v>
      </c>
      <c r="F7" s="20">
        <v>7</v>
      </c>
      <c r="G7" s="31">
        <f>(4/F7)</f>
        <v>0.5714285714285714</v>
      </c>
      <c r="H7" s="31">
        <f t="shared" si="0"/>
        <v>0.1714285714285714</v>
      </c>
      <c r="I7" s="117"/>
    </row>
    <row r="8" spans="1:19" ht="19.5" customHeight="1" x14ac:dyDescent="0.25">
      <c r="A8" s="108"/>
      <c r="B8" s="111"/>
      <c r="C8" s="115"/>
      <c r="D8" s="19" t="s">
        <v>7</v>
      </c>
      <c r="E8" s="21">
        <v>0.5</v>
      </c>
      <c r="F8" s="8">
        <v>1808416</v>
      </c>
      <c r="G8" s="31">
        <f>(1661085/F8)</f>
        <v>0.91853036027108803</v>
      </c>
      <c r="H8" s="31">
        <f t="shared" si="0"/>
        <v>0.45926518013554402</v>
      </c>
      <c r="I8" s="118"/>
    </row>
    <row r="9" spans="1:19" ht="19.5" customHeight="1" x14ac:dyDescent="0.25">
      <c r="A9" s="108"/>
      <c r="B9" s="111"/>
      <c r="C9" s="113" t="s">
        <v>30</v>
      </c>
      <c r="D9" s="19" t="s">
        <v>6</v>
      </c>
      <c r="E9" s="21">
        <v>0.2</v>
      </c>
      <c r="F9" s="22">
        <v>48</v>
      </c>
      <c r="G9" s="31">
        <f>(F9/72)</f>
        <v>0.66666666666666663</v>
      </c>
      <c r="H9" s="31">
        <f t="shared" si="0"/>
        <v>0.13333333333333333</v>
      </c>
      <c r="I9" s="119">
        <f>SUM(H9:H11)</f>
        <v>0.93333333333333335</v>
      </c>
    </row>
    <row r="10" spans="1:19" ht="19.5" customHeight="1" x14ac:dyDescent="0.25">
      <c r="A10" s="108"/>
      <c r="B10" s="111"/>
      <c r="C10" s="114"/>
      <c r="D10" s="19" t="s">
        <v>18</v>
      </c>
      <c r="E10" s="21">
        <v>0.3</v>
      </c>
      <c r="F10" s="20">
        <v>4</v>
      </c>
      <c r="G10" s="31">
        <f>(4/F10)</f>
        <v>1</v>
      </c>
      <c r="H10" s="31">
        <f t="shared" si="0"/>
        <v>0.3</v>
      </c>
      <c r="I10" s="119"/>
    </row>
    <row r="11" spans="1:19" ht="19.5" customHeight="1" x14ac:dyDescent="0.25">
      <c r="A11" s="108"/>
      <c r="B11" s="111"/>
      <c r="C11" s="115"/>
      <c r="D11" s="19" t="s">
        <v>7</v>
      </c>
      <c r="E11" s="21">
        <v>0.5</v>
      </c>
      <c r="F11" s="8">
        <v>1661085</v>
      </c>
      <c r="G11" s="31">
        <f>(1661085/F11)</f>
        <v>1</v>
      </c>
      <c r="H11" s="31">
        <f t="shared" si="0"/>
        <v>0.5</v>
      </c>
      <c r="I11" s="120"/>
    </row>
    <row r="12" spans="1:19" ht="19.5" customHeight="1" x14ac:dyDescent="0.25">
      <c r="A12" s="108"/>
      <c r="B12" s="111"/>
      <c r="C12" s="113" t="s">
        <v>29</v>
      </c>
      <c r="D12" s="19" t="s">
        <v>6</v>
      </c>
      <c r="E12" s="21">
        <v>0.2</v>
      </c>
      <c r="F12" s="22">
        <v>72</v>
      </c>
      <c r="G12" s="31">
        <f>(F12/72)</f>
        <v>1</v>
      </c>
      <c r="H12" s="31">
        <f t="shared" si="0"/>
        <v>0.2</v>
      </c>
      <c r="I12" s="116">
        <f>SUM(H12:H14)</f>
        <v>0.78999993678831548</v>
      </c>
    </row>
    <row r="13" spans="1:19" ht="19.5" customHeight="1" x14ac:dyDescent="0.25">
      <c r="A13" s="108"/>
      <c r="B13" s="111"/>
      <c r="C13" s="114"/>
      <c r="D13" s="19" t="s">
        <v>18</v>
      </c>
      <c r="E13" s="21">
        <v>0.3</v>
      </c>
      <c r="F13" s="20">
        <v>5</v>
      </c>
      <c r="G13" s="31">
        <f>(4/F13)</f>
        <v>0.8</v>
      </c>
      <c r="H13" s="31">
        <f t="shared" si="0"/>
        <v>0.24</v>
      </c>
      <c r="I13" s="117"/>
    </row>
    <row r="14" spans="1:19" ht="19.5" customHeight="1" x14ac:dyDescent="0.25">
      <c r="A14" s="109"/>
      <c r="B14" s="112"/>
      <c r="C14" s="115"/>
      <c r="D14" s="19" t="s">
        <v>7</v>
      </c>
      <c r="E14" s="21">
        <v>0.5</v>
      </c>
      <c r="F14" s="8">
        <v>2372979</v>
      </c>
      <c r="G14" s="31">
        <f>(1661085/F14)</f>
        <v>0.69999987357663085</v>
      </c>
      <c r="H14" s="31">
        <f t="shared" si="0"/>
        <v>0.34999993678831542</v>
      </c>
      <c r="I14" s="118"/>
    </row>
    <row r="15" spans="1:19" ht="15" customHeight="1" x14ac:dyDescent="0.25">
      <c r="A15" s="33"/>
      <c r="B15" s="34"/>
      <c r="C15" s="4"/>
      <c r="D15" s="3"/>
      <c r="E15" s="3"/>
      <c r="F15" s="35"/>
      <c r="G15" s="3"/>
      <c r="H15" s="3"/>
    </row>
    <row r="16" spans="1:19" s="3" customFormat="1" x14ac:dyDescent="0.25">
      <c r="A16" s="107">
        <v>2</v>
      </c>
      <c r="B16" s="110" t="s">
        <v>21</v>
      </c>
      <c r="C16" s="113" t="s">
        <v>27</v>
      </c>
      <c r="D16" s="19" t="s">
        <v>6</v>
      </c>
      <c r="E16" s="21">
        <v>0.2</v>
      </c>
      <c r="F16" s="22">
        <v>48</v>
      </c>
      <c r="G16" s="31">
        <f>(F16/72)</f>
        <v>0.66666666666666663</v>
      </c>
      <c r="H16" s="31">
        <f t="shared" ref="H16:H24" si="1">+G16*E16</f>
        <v>0.13333333333333333</v>
      </c>
      <c r="I16" s="116">
        <f>SUM(H16:H18)</f>
        <v>0.80476190476190479</v>
      </c>
      <c r="Q16"/>
    </row>
    <row r="17" spans="1:19" ht="19.5" customHeight="1" x14ac:dyDescent="0.25">
      <c r="A17" s="108"/>
      <c r="B17" s="111"/>
      <c r="C17" s="114"/>
      <c r="D17" s="19" t="s">
        <v>18</v>
      </c>
      <c r="E17" s="21">
        <v>0.3</v>
      </c>
      <c r="F17" s="20">
        <v>7</v>
      </c>
      <c r="G17" s="31">
        <f>(4/F17)</f>
        <v>0.5714285714285714</v>
      </c>
      <c r="H17" s="31">
        <f t="shared" si="1"/>
        <v>0.1714285714285714</v>
      </c>
      <c r="I17" s="117"/>
    </row>
    <row r="18" spans="1:19" ht="19.5" customHeight="1" x14ac:dyDescent="0.25">
      <c r="A18" s="108"/>
      <c r="B18" s="111"/>
      <c r="C18" s="115"/>
      <c r="D18" s="19" t="s">
        <v>7</v>
      </c>
      <c r="E18" s="21">
        <v>0.5</v>
      </c>
      <c r="F18" s="8">
        <v>1006201</v>
      </c>
      <c r="G18" s="31">
        <f>(1006201/F18)</f>
        <v>1</v>
      </c>
      <c r="H18" s="31">
        <f t="shared" si="1"/>
        <v>0.5</v>
      </c>
      <c r="I18" s="118"/>
    </row>
    <row r="19" spans="1:19" ht="19.5" customHeight="1" x14ac:dyDescent="0.25">
      <c r="A19" s="108"/>
      <c r="B19" s="111"/>
      <c r="C19" s="113" t="s">
        <v>30</v>
      </c>
      <c r="D19" s="19" t="s">
        <v>6</v>
      </c>
      <c r="E19" s="21">
        <v>0.2</v>
      </c>
      <c r="F19" s="22">
        <v>48</v>
      </c>
      <c r="G19" s="31">
        <f>(F19/72)</f>
        <v>0.66666666666666663</v>
      </c>
      <c r="H19" s="31">
        <f t="shared" si="1"/>
        <v>0.13333333333333333</v>
      </c>
      <c r="I19" s="117">
        <f>SUM(H19:H21)</f>
        <v>0.67361382745766685</v>
      </c>
    </row>
    <row r="20" spans="1:19" ht="19.5" customHeight="1" x14ac:dyDescent="0.25">
      <c r="A20" s="108"/>
      <c r="B20" s="111"/>
      <c r="C20" s="114"/>
      <c r="D20" s="19" t="s">
        <v>18</v>
      </c>
      <c r="E20" s="21">
        <v>0.3</v>
      </c>
      <c r="F20" s="20">
        <v>4</v>
      </c>
      <c r="G20" s="31">
        <f>(4/F20)</f>
        <v>1</v>
      </c>
      <c r="H20" s="31">
        <f t="shared" si="1"/>
        <v>0.3</v>
      </c>
      <c r="I20" s="117"/>
    </row>
    <row r="21" spans="1:19" ht="19.5" customHeight="1" x14ac:dyDescent="0.25">
      <c r="A21" s="108"/>
      <c r="B21" s="111"/>
      <c r="C21" s="115"/>
      <c r="D21" s="19" t="s">
        <v>7</v>
      </c>
      <c r="E21" s="21">
        <v>0.5</v>
      </c>
      <c r="F21" s="8">
        <v>2093805</v>
      </c>
      <c r="G21" s="31">
        <f>(1006201/F21)</f>
        <v>0.48056098824866689</v>
      </c>
      <c r="H21" s="31">
        <f t="shared" si="1"/>
        <v>0.24028049412433344</v>
      </c>
      <c r="I21" s="118"/>
    </row>
    <row r="22" spans="1:19" ht="19.5" customHeight="1" x14ac:dyDescent="0.25">
      <c r="A22" s="108"/>
      <c r="B22" s="111"/>
      <c r="C22" s="113" t="s">
        <v>29</v>
      </c>
      <c r="D22" s="19" t="s">
        <v>6</v>
      </c>
      <c r="E22" s="21">
        <v>0.2</v>
      </c>
      <c r="F22" s="22">
        <v>72</v>
      </c>
      <c r="G22" s="31">
        <f>(F22/72)</f>
        <v>1</v>
      </c>
      <c r="H22" s="31">
        <f t="shared" si="1"/>
        <v>0.2</v>
      </c>
      <c r="I22" s="119">
        <f>SUM(H22:H24)</f>
        <v>0.83796146793925619</v>
      </c>
    </row>
    <row r="23" spans="1:19" ht="19.5" customHeight="1" x14ac:dyDescent="0.25">
      <c r="A23" s="108"/>
      <c r="B23" s="111"/>
      <c r="C23" s="114"/>
      <c r="D23" s="19" t="s">
        <v>18</v>
      </c>
      <c r="E23" s="21">
        <v>0.3</v>
      </c>
      <c r="F23" s="20">
        <v>5</v>
      </c>
      <c r="G23" s="31">
        <f>(4/F23)</f>
        <v>0.8</v>
      </c>
      <c r="H23" s="31">
        <f t="shared" si="1"/>
        <v>0.24</v>
      </c>
      <c r="I23" s="119"/>
    </row>
    <row r="24" spans="1:19" ht="19.5" customHeight="1" x14ac:dyDescent="0.25">
      <c r="A24" s="109"/>
      <c r="B24" s="112"/>
      <c r="C24" s="115"/>
      <c r="D24" s="19" t="s">
        <v>7</v>
      </c>
      <c r="E24" s="21">
        <v>0.5</v>
      </c>
      <c r="F24" s="8">
        <v>1264194</v>
      </c>
      <c r="G24" s="31">
        <f>(1006201/F24)</f>
        <v>0.79592293587851237</v>
      </c>
      <c r="H24" s="31">
        <f t="shared" si="1"/>
        <v>0.39796146793925619</v>
      </c>
      <c r="I24" s="120"/>
    </row>
    <row r="25" spans="1:19" ht="15" customHeight="1" x14ac:dyDescent="0.25">
      <c r="A25" s="33"/>
      <c r="B25" s="34"/>
      <c r="C25" s="4"/>
      <c r="D25" s="3"/>
      <c r="E25" s="3"/>
      <c r="F25" s="35"/>
      <c r="G25" s="3"/>
      <c r="H25" s="3"/>
    </row>
    <row r="26" spans="1:19" s="3" customFormat="1" x14ac:dyDescent="0.25">
      <c r="A26" s="107">
        <v>3</v>
      </c>
      <c r="B26" s="110" t="s">
        <v>22</v>
      </c>
      <c r="C26" s="113" t="s">
        <v>27</v>
      </c>
      <c r="D26" s="19" t="s">
        <v>6</v>
      </c>
      <c r="E26" s="21">
        <v>0.2</v>
      </c>
      <c r="F26" s="22">
        <v>48</v>
      </c>
      <c r="G26" s="31">
        <f>(F26/72)</f>
        <v>0.66666666666666663</v>
      </c>
      <c r="H26" s="31">
        <f t="shared" ref="H26:H34" si="2">+G26*E26</f>
        <v>0.13333333333333333</v>
      </c>
      <c r="I26" s="116">
        <f>SUM(H26:H28)</f>
        <v>0.76621435798796234</v>
      </c>
    </row>
    <row r="27" spans="1:19" ht="19.5" customHeight="1" x14ac:dyDescent="0.25">
      <c r="A27" s="108"/>
      <c r="B27" s="111"/>
      <c r="C27" s="114"/>
      <c r="D27" s="19" t="s">
        <v>18</v>
      </c>
      <c r="E27" s="21">
        <v>0.3</v>
      </c>
      <c r="F27" s="20">
        <v>7</v>
      </c>
      <c r="G27" s="31">
        <f>(4/F27)</f>
        <v>0.5714285714285714</v>
      </c>
      <c r="H27" s="31">
        <f t="shared" si="2"/>
        <v>0.1714285714285714</v>
      </c>
      <c r="I27" s="117"/>
    </row>
    <row r="28" spans="1:19" ht="19.5" customHeight="1" x14ac:dyDescent="0.25">
      <c r="A28" s="108"/>
      <c r="B28" s="111"/>
      <c r="C28" s="115"/>
      <c r="D28" s="19" t="s">
        <v>7</v>
      </c>
      <c r="E28" s="21">
        <v>0.5</v>
      </c>
      <c r="F28" s="8">
        <v>340307</v>
      </c>
      <c r="G28" s="31">
        <f>(314071/F28)</f>
        <v>0.92290490645211531</v>
      </c>
      <c r="H28" s="31">
        <f t="shared" si="2"/>
        <v>0.46145245322605766</v>
      </c>
      <c r="I28" s="118"/>
    </row>
    <row r="29" spans="1:19" ht="19.5" customHeight="1" x14ac:dyDescent="0.25">
      <c r="A29" s="108"/>
      <c r="B29" s="111"/>
      <c r="C29" s="113" t="s">
        <v>30</v>
      </c>
      <c r="D29" s="19" t="s">
        <v>6</v>
      </c>
      <c r="E29" s="21">
        <v>0.2</v>
      </c>
      <c r="F29" s="22">
        <v>48</v>
      </c>
      <c r="G29" s="31">
        <f>(F29/72)</f>
        <v>0.66666666666666663</v>
      </c>
      <c r="H29" s="31">
        <f t="shared" si="2"/>
        <v>0.13333333333333333</v>
      </c>
      <c r="I29" s="119">
        <f>SUM(H29:H31)</f>
        <v>0.93333333333333335</v>
      </c>
    </row>
    <row r="30" spans="1:19" ht="19.5" customHeight="1" x14ac:dyDescent="0.25">
      <c r="A30" s="108"/>
      <c r="B30" s="111"/>
      <c r="C30" s="114"/>
      <c r="D30" s="19" t="s">
        <v>18</v>
      </c>
      <c r="E30" s="21">
        <v>0.3</v>
      </c>
      <c r="F30" s="20">
        <v>4</v>
      </c>
      <c r="G30" s="31">
        <f>(4/F30)</f>
        <v>1</v>
      </c>
      <c r="H30" s="31">
        <f t="shared" si="2"/>
        <v>0.3</v>
      </c>
      <c r="I30" s="119"/>
    </row>
    <row r="31" spans="1:19" s="3" customFormat="1" ht="19.5" customHeight="1" x14ac:dyDescent="0.25">
      <c r="A31" s="108"/>
      <c r="B31" s="111"/>
      <c r="C31" s="115"/>
      <c r="D31" s="19" t="s">
        <v>7</v>
      </c>
      <c r="E31" s="21">
        <v>0.5</v>
      </c>
      <c r="F31" s="8">
        <v>314071</v>
      </c>
      <c r="G31" s="31">
        <f>(314071/F31)</f>
        <v>1</v>
      </c>
      <c r="H31" s="31">
        <f t="shared" si="2"/>
        <v>0.5</v>
      </c>
      <c r="I31" s="120"/>
      <c r="K31" s="7"/>
      <c r="L31" s="5"/>
      <c r="M31" s="2"/>
      <c r="N31"/>
      <c r="O31"/>
      <c r="P31" s="1"/>
      <c r="Q31"/>
      <c r="R31"/>
      <c r="S31" s="6"/>
    </row>
    <row r="32" spans="1:19" s="3" customFormat="1" ht="19.5" customHeight="1" x14ac:dyDescent="0.25">
      <c r="A32" s="108"/>
      <c r="B32" s="111"/>
      <c r="C32" s="113" t="s">
        <v>29</v>
      </c>
      <c r="D32" s="19" t="s">
        <v>6</v>
      </c>
      <c r="E32" s="21">
        <v>0.2</v>
      </c>
      <c r="F32" s="22">
        <v>72</v>
      </c>
      <c r="G32" s="31">
        <f>(F32/72)</f>
        <v>1</v>
      </c>
      <c r="H32" s="31">
        <f t="shared" si="2"/>
        <v>0.2</v>
      </c>
      <c r="I32" s="116">
        <f>SUM(H32:H34)</f>
        <v>0.92076899526687361</v>
      </c>
      <c r="K32" s="7"/>
      <c r="L32" s="5"/>
      <c r="M32" s="2"/>
      <c r="N32"/>
      <c r="O32"/>
      <c r="P32" s="1"/>
      <c r="Q32"/>
      <c r="R32"/>
      <c r="S32" s="6"/>
    </row>
    <row r="33" spans="1:19" s="3" customFormat="1" ht="19.5" customHeight="1" x14ac:dyDescent="0.25">
      <c r="A33" s="108"/>
      <c r="B33" s="111"/>
      <c r="C33" s="114"/>
      <c r="D33" s="19" t="s">
        <v>18</v>
      </c>
      <c r="E33" s="21">
        <v>0.3</v>
      </c>
      <c r="F33" s="20">
        <v>5</v>
      </c>
      <c r="G33" s="31">
        <f>(4/F33)</f>
        <v>0.8</v>
      </c>
      <c r="H33" s="31">
        <f t="shared" si="2"/>
        <v>0.24</v>
      </c>
      <c r="I33" s="117"/>
      <c r="K33" s="7"/>
      <c r="L33" s="5"/>
      <c r="M33" s="2"/>
      <c r="N33"/>
      <c r="O33"/>
      <c r="P33" s="1"/>
      <c r="Q33"/>
      <c r="R33"/>
      <c r="S33" s="6"/>
    </row>
    <row r="34" spans="1:19" s="3" customFormat="1" ht="19.5" customHeight="1" x14ac:dyDescent="0.25">
      <c r="A34" s="109"/>
      <c r="B34" s="112"/>
      <c r="C34" s="115"/>
      <c r="D34" s="19" t="s">
        <v>7</v>
      </c>
      <c r="E34" s="21">
        <v>0.5</v>
      </c>
      <c r="F34" s="8">
        <v>326634</v>
      </c>
      <c r="G34" s="31">
        <f>(314071/F34)</f>
        <v>0.96153799053374722</v>
      </c>
      <c r="H34" s="31">
        <f t="shared" si="2"/>
        <v>0.48076899526687361</v>
      </c>
      <c r="I34" s="118"/>
      <c r="K34" s="7"/>
      <c r="L34" s="5"/>
      <c r="M34" s="2"/>
      <c r="N34"/>
      <c r="O34"/>
      <c r="P34" s="1"/>
      <c r="Q34"/>
      <c r="R34"/>
      <c r="S34" s="6"/>
    </row>
    <row r="35" spans="1:19" s="3" customFormat="1" ht="15" customHeight="1" x14ac:dyDescent="0.25">
      <c r="A35" s="33"/>
      <c r="B35" s="34"/>
      <c r="C35" s="4"/>
      <c r="F35" s="35"/>
      <c r="I35" s="6"/>
      <c r="K35" s="7"/>
      <c r="L35" s="5"/>
      <c r="M35" s="2"/>
      <c r="N35"/>
      <c r="O35"/>
      <c r="P35" s="1"/>
      <c r="Q35"/>
      <c r="R35"/>
      <c r="S35" s="6"/>
    </row>
    <row r="36" spans="1:19" s="3" customFormat="1" ht="19.5" customHeight="1" x14ac:dyDescent="0.25">
      <c r="A36" s="107">
        <v>4</v>
      </c>
      <c r="B36" s="110" t="s">
        <v>23</v>
      </c>
      <c r="C36" s="113" t="s">
        <v>27</v>
      </c>
      <c r="D36" s="19" t="s">
        <v>6</v>
      </c>
      <c r="E36" s="21">
        <v>0.2</v>
      </c>
      <c r="F36" s="22">
        <v>48</v>
      </c>
      <c r="G36" s="31">
        <f>(F36/72)</f>
        <v>0.66666666666666663</v>
      </c>
      <c r="H36" s="31">
        <f t="shared" ref="H36:H44" si="3">+G36*E36</f>
        <v>0.13333333333333333</v>
      </c>
      <c r="I36" s="116">
        <f>SUM(H36:H38)</f>
        <v>0.66075674286608121</v>
      </c>
      <c r="K36" s="7"/>
      <c r="L36" s="5"/>
      <c r="M36" s="2"/>
      <c r="N36"/>
      <c r="O36"/>
      <c r="P36" s="1"/>
      <c r="Q36"/>
      <c r="R36"/>
      <c r="S36" s="6"/>
    </row>
    <row r="37" spans="1:19" s="3" customFormat="1" ht="19.5" customHeight="1" x14ac:dyDescent="0.25">
      <c r="A37" s="108"/>
      <c r="B37" s="111"/>
      <c r="C37" s="114"/>
      <c r="D37" s="19" t="s">
        <v>18</v>
      </c>
      <c r="E37" s="21">
        <v>0.3</v>
      </c>
      <c r="F37" s="20">
        <v>7</v>
      </c>
      <c r="G37" s="31">
        <f>(4/F37)</f>
        <v>0.5714285714285714</v>
      </c>
      <c r="H37" s="31">
        <f t="shared" si="3"/>
        <v>0.1714285714285714</v>
      </c>
      <c r="I37" s="117"/>
      <c r="K37" s="7"/>
      <c r="L37" s="5"/>
      <c r="M37" s="2"/>
      <c r="N37"/>
      <c r="O37"/>
      <c r="P37" s="1"/>
      <c r="Q37"/>
      <c r="R37"/>
      <c r="S37" s="6"/>
    </row>
    <row r="38" spans="1:19" s="3" customFormat="1" ht="19.5" customHeight="1" x14ac:dyDescent="0.25">
      <c r="A38" s="108"/>
      <c r="B38" s="111"/>
      <c r="C38" s="115"/>
      <c r="D38" s="19" t="s">
        <v>7</v>
      </c>
      <c r="E38" s="21">
        <v>0.5</v>
      </c>
      <c r="F38" s="8">
        <v>588156</v>
      </c>
      <c r="G38" s="31">
        <f>(418761/F38)</f>
        <v>0.71198967620835285</v>
      </c>
      <c r="H38" s="31">
        <f t="shared" si="3"/>
        <v>0.35599483810417643</v>
      </c>
      <c r="I38" s="118"/>
      <c r="K38" s="7"/>
      <c r="L38" s="5"/>
      <c r="M38" s="2"/>
      <c r="N38"/>
      <c r="O38"/>
      <c r="P38" s="1"/>
      <c r="Q38"/>
      <c r="R38"/>
      <c r="S38" s="6"/>
    </row>
    <row r="39" spans="1:19" s="3" customFormat="1" ht="19.5" customHeight="1" x14ac:dyDescent="0.25">
      <c r="A39" s="108"/>
      <c r="B39" s="111"/>
      <c r="C39" s="113" t="s">
        <v>30</v>
      </c>
      <c r="D39" s="19" t="s">
        <v>6</v>
      </c>
      <c r="E39" s="21">
        <v>0.2</v>
      </c>
      <c r="F39" s="22">
        <v>48</v>
      </c>
      <c r="G39" s="31">
        <f>(F39/72)</f>
        <v>0.66666666666666663</v>
      </c>
      <c r="H39" s="31">
        <f t="shared" si="3"/>
        <v>0.13333333333333333</v>
      </c>
      <c r="I39" s="119">
        <f>SUM(H39:H41)</f>
        <v>0.93333333333333335</v>
      </c>
      <c r="K39" s="7"/>
      <c r="L39" s="5"/>
      <c r="M39" s="2"/>
      <c r="N39"/>
      <c r="O39"/>
      <c r="P39" s="1"/>
      <c r="Q39"/>
      <c r="R39"/>
      <c r="S39" s="6"/>
    </row>
    <row r="40" spans="1:19" s="3" customFormat="1" ht="19.5" customHeight="1" x14ac:dyDescent="0.25">
      <c r="A40" s="108"/>
      <c r="B40" s="111"/>
      <c r="C40" s="114"/>
      <c r="D40" s="19" t="s">
        <v>18</v>
      </c>
      <c r="E40" s="21">
        <v>0.3</v>
      </c>
      <c r="F40" s="20">
        <v>4</v>
      </c>
      <c r="G40" s="31">
        <f>(4/F40)</f>
        <v>1</v>
      </c>
      <c r="H40" s="31">
        <f t="shared" si="3"/>
        <v>0.3</v>
      </c>
      <c r="I40" s="119"/>
      <c r="K40" s="7"/>
      <c r="L40" s="5"/>
      <c r="M40" s="2"/>
      <c r="N40"/>
      <c r="O40"/>
      <c r="P40" s="1"/>
      <c r="Q40"/>
      <c r="R40"/>
      <c r="S40" s="6"/>
    </row>
    <row r="41" spans="1:19" s="3" customFormat="1" ht="19.5" customHeight="1" x14ac:dyDescent="0.25">
      <c r="A41" s="108"/>
      <c r="B41" s="111"/>
      <c r="C41" s="115"/>
      <c r="D41" s="19" t="s">
        <v>7</v>
      </c>
      <c r="E41" s="21">
        <v>0.5</v>
      </c>
      <c r="F41" s="8">
        <v>418761</v>
      </c>
      <c r="G41" s="31">
        <f>(418761/F41)</f>
        <v>1</v>
      </c>
      <c r="H41" s="31">
        <f t="shared" si="3"/>
        <v>0.5</v>
      </c>
      <c r="I41" s="120"/>
      <c r="K41" s="7"/>
      <c r="L41" s="5"/>
      <c r="M41" s="2"/>
      <c r="N41"/>
      <c r="O41"/>
      <c r="P41" s="1"/>
      <c r="Q41"/>
      <c r="R41"/>
      <c r="S41" s="6"/>
    </row>
    <row r="42" spans="1:19" s="3" customFormat="1" ht="19.5" customHeight="1" x14ac:dyDescent="0.25">
      <c r="A42" s="108"/>
      <c r="B42" s="111"/>
      <c r="C42" s="113" t="s">
        <v>29</v>
      </c>
      <c r="D42" s="19" t="s">
        <v>6</v>
      </c>
      <c r="E42" s="21">
        <v>0.2</v>
      </c>
      <c r="F42" s="22">
        <v>72</v>
      </c>
      <c r="G42" s="31">
        <f>(F42/72)</f>
        <v>1</v>
      </c>
      <c r="H42" s="31">
        <f t="shared" si="3"/>
        <v>0.2</v>
      </c>
      <c r="I42" s="117">
        <f>SUM(H42:H44)</f>
        <v>0.77333306800054769</v>
      </c>
      <c r="K42" s="7"/>
      <c r="L42" s="5"/>
      <c r="M42" s="2"/>
      <c r="N42"/>
      <c r="O42"/>
      <c r="P42" s="1"/>
      <c r="Q42"/>
      <c r="R42"/>
      <c r="S42" s="6"/>
    </row>
    <row r="43" spans="1:19" s="3" customFormat="1" ht="19.5" customHeight="1" x14ac:dyDescent="0.25">
      <c r="A43" s="108"/>
      <c r="B43" s="111"/>
      <c r="C43" s="114"/>
      <c r="D43" s="19" t="s">
        <v>18</v>
      </c>
      <c r="E43" s="21">
        <v>0.3</v>
      </c>
      <c r="F43" s="20">
        <v>5</v>
      </c>
      <c r="G43" s="31">
        <f>(4/F43)</f>
        <v>0.8</v>
      </c>
      <c r="H43" s="31">
        <f t="shared" si="3"/>
        <v>0.24</v>
      </c>
      <c r="I43" s="117"/>
      <c r="K43" s="7"/>
      <c r="L43" s="5"/>
      <c r="M43" s="2"/>
      <c r="N43"/>
      <c r="O43"/>
      <c r="P43" s="1"/>
      <c r="Q43"/>
      <c r="R43"/>
      <c r="S43" s="6"/>
    </row>
    <row r="44" spans="1:19" s="3" customFormat="1" ht="19.5" customHeight="1" x14ac:dyDescent="0.25">
      <c r="A44" s="109"/>
      <c r="B44" s="112"/>
      <c r="C44" s="115"/>
      <c r="D44" s="19" t="s">
        <v>7</v>
      </c>
      <c r="E44" s="21">
        <v>0.5</v>
      </c>
      <c r="F44" s="8">
        <v>628142</v>
      </c>
      <c r="G44" s="31">
        <f>(418761/F44)</f>
        <v>0.66666613600109526</v>
      </c>
      <c r="H44" s="31">
        <f t="shared" si="3"/>
        <v>0.33333306800054763</v>
      </c>
      <c r="I44" s="118"/>
      <c r="K44" s="7"/>
      <c r="L44" s="5"/>
      <c r="M44" s="2"/>
      <c r="N44"/>
      <c r="O44"/>
      <c r="P44" s="1"/>
      <c r="Q44"/>
      <c r="R44"/>
      <c r="S44" s="6"/>
    </row>
    <row r="45" spans="1:19" s="3" customFormat="1" ht="15" customHeight="1" x14ac:dyDescent="0.25">
      <c r="A45" s="33"/>
      <c r="B45" s="34"/>
      <c r="C45" s="4"/>
      <c r="F45" s="35"/>
      <c r="I45" s="6"/>
      <c r="K45" s="7"/>
      <c r="L45" s="5"/>
      <c r="M45" s="2"/>
      <c r="N45"/>
      <c r="O45"/>
      <c r="P45" s="1"/>
      <c r="Q45"/>
      <c r="R45"/>
      <c r="S45" s="6"/>
    </row>
    <row r="46" spans="1:19" s="3" customFormat="1" x14ac:dyDescent="0.25">
      <c r="A46" s="108">
        <v>5</v>
      </c>
      <c r="B46" s="111" t="s">
        <v>31</v>
      </c>
      <c r="C46" s="113" t="s">
        <v>27</v>
      </c>
      <c r="D46" s="19" t="s">
        <v>6</v>
      </c>
      <c r="E46" s="21">
        <v>0.2</v>
      </c>
      <c r="F46" s="22">
        <v>48</v>
      </c>
      <c r="G46" s="31">
        <f>(F46/72)</f>
        <v>0.66666666666666663</v>
      </c>
      <c r="H46" s="31">
        <f t="shared" ref="H46:H54" si="4">+G46*E46</f>
        <v>0.13333333333333333</v>
      </c>
      <c r="I46" s="116">
        <f>SUM(H46:H48)</f>
        <v>0.77082175744171444</v>
      </c>
      <c r="K46" s="7"/>
      <c r="L46" s="5"/>
      <c r="M46" s="2"/>
      <c r="N46"/>
      <c r="O46"/>
      <c r="P46" s="1"/>
      <c r="Q46"/>
      <c r="R46"/>
      <c r="S46" s="6"/>
    </row>
    <row r="47" spans="1:19" s="3" customFormat="1" ht="19.5" customHeight="1" x14ac:dyDescent="0.25">
      <c r="A47" s="108"/>
      <c r="B47" s="111"/>
      <c r="C47" s="114"/>
      <c r="D47" s="19" t="s">
        <v>18</v>
      </c>
      <c r="E47" s="21">
        <v>0.3</v>
      </c>
      <c r="F47" s="20">
        <v>7</v>
      </c>
      <c r="G47" s="31">
        <f>(4/F47)</f>
        <v>0.5714285714285714</v>
      </c>
      <c r="H47" s="31">
        <f t="shared" si="4"/>
        <v>0.1714285714285714</v>
      </c>
      <c r="I47" s="117"/>
      <c r="K47" s="7"/>
      <c r="L47" s="5"/>
      <c r="M47" s="2"/>
      <c r="N47"/>
      <c r="O47"/>
      <c r="P47" s="1"/>
      <c r="Q47"/>
      <c r="R47"/>
      <c r="S47" s="6"/>
    </row>
    <row r="48" spans="1:19" s="3" customFormat="1" ht="19.5" customHeight="1" x14ac:dyDescent="0.25">
      <c r="A48" s="108"/>
      <c r="B48" s="111"/>
      <c r="C48" s="115"/>
      <c r="D48" s="19" t="s">
        <v>7</v>
      </c>
      <c r="E48" s="21">
        <v>0.5</v>
      </c>
      <c r="F48" s="8">
        <v>486695</v>
      </c>
      <c r="G48" s="31">
        <f>(453658/F48)</f>
        <v>0.93211970535961952</v>
      </c>
      <c r="H48" s="31">
        <f t="shared" si="4"/>
        <v>0.46605985267980976</v>
      </c>
      <c r="I48" s="118"/>
      <c r="K48" s="7"/>
      <c r="L48" s="5"/>
      <c r="M48" s="2"/>
      <c r="N48"/>
      <c r="O48"/>
      <c r="P48" s="1"/>
      <c r="Q48"/>
      <c r="R48"/>
      <c r="S48" s="6"/>
    </row>
    <row r="49" spans="1:19" s="3" customFormat="1" ht="19.5" customHeight="1" x14ac:dyDescent="0.25">
      <c r="A49" s="108"/>
      <c r="B49" s="111"/>
      <c r="C49" s="113" t="s">
        <v>30</v>
      </c>
      <c r="D49" s="19" t="s">
        <v>6</v>
      </c>
      <c r="E49" s="21">
        <v>0.2</v>
      </c>
      <c r="F49" s="22">
        <v>48</v>
      </c>
      <c r="G49" s="31">
        <f>(F49/72)</f>
        <v>0.66666666666666663</v>
      </c>
      <c r="H49" s="31">
        <f t="shared" si="4"/>
        <v>0.13333333333333333</v>
      </c>
      <c r="I49" s="119">
        <f>SUM(H49:H51)</f>
        <v>0.93333333333333335</v>
      </c>
      <c r="K49" s="7"/>
      <c r="L49" s="5"/>
      <c r="M49" s="2"/>
      <c r="N49"/>
      <c r="O49"/>
      <c r="P49" s="1"/>
      <c r="Q49"/>
      <c r="R49"/>
      <c r="S49" s="6"/>
    </row>
    <row r="50" spans="1:19" s="3" customFormat="1" ht="19.5" customHeight="1" x14ac:dyDescent="0.25">
      <c r="A50" s="108"/>
      <c r="B50" s="111"/>
      <c r="C50" s="114"/>
      <c r="D50" s="19" t="s">
        <v>18</v>
      </c>
      <c r="E50" s="21">
        <v>0.3</v>
      </c>
      <c r="F50" s="20">
        <v>4</v>
      </c>
      <c r="G50" s="31">
        <f>(4/F50)</f>
        <v>1</v>
      </c>
      <c r="H50" s="31">
        <f t="shared" si="4"/>
        <v>0.3</v>
      </c>
      <c r="I50" s="119"/>
      <c r="K50" s="7"/>
      <c r="L50" s="5"/>
      <c r="M50" s="2"/>
      <c r="N50"/>
      <c r="O50"/>
      <c r="P50" s="1"/>
      <c r="Q50"/>
      <c r="R50"/>
      <c r="S50" s="6"/>
    </row>
    <row r="51" spans="1:19" s="3" customFormat="1" ht="19.5" customHeight="1" x14ac:dyDescent="0.25">
      <c r="A51" s="108"/>
      <c r="B51" s="111"/>
      <c r="C51" s="115"/>
      <c r="D51" s="19" t="s">
        <v>7</v>
      </c>
      <c r="E51" s="21">
        <v>0.5</v>
      </c>
      <c r="F51" s="8">
        <v>453658</v>
      </c>
      <c r="G51" s="31">
        <f>(453658/F51)</f>
        <v>1</v>
      </c>
      <c r="H51" s="31">
        <f t="shared" si="4"/>
        <v>0.5</v>
      </c>
      <c r="I51" s="120"/>
      <c r="K51" s="7"/>
      <c r="L51" s="5"/>
      <c r="M51" s="2"/>
      <c r="N51"/>
      <c r="O51"/>
      <c r="P51" s="1"/>
      <c r="Q51"/>
      <c r="R51"/>
      <c r="S51" s="6"/>
    </row>
    <row r="52" spans="1:19" s="3" customFormat="1" ht="19.5" customHeight="1" x14ac:dyDescent="0.25">
      <c r="A52" s="108"/>
      <c r="B52" s="111"/>
      <c r="C52" s="113" t="s">
        <v>29</v>
      </c>
      <c r="D52" s="19" t="s">
        <v>6</v>
      </c>
      <c r="E52" s="21">
        <v>0.2</v>
      </c>
      <c r="F52" s="22">
        <v>72</v>
      </c>
      <c r="G52" s="31">
        <f>(F52/72)</f>
        <v>1</v>
      </c>
      <c r="H52" s="31">
        <f t="shared" si="4"/>
        <v>0.2</v>
      </c>
      <c r="I52" s="116">
        <f>SUM(H52:H54)</f>
        <v>0.83795957752903605</v>
      </c>
      <c r="K52" s="7"/>
      <c r="L52" s="5"/>
      <c r="M52" s="2"/>
      <c r="N52"/>
      <c r="O52"/>
      <c r="P52" s="1"/>
      <c r="Q52"/>
      <c r="R52"/>
      <c r="S52" s="6"/>
    </row>
    <row r="53" spans="1:19" s="3" customFormat="1" ht="19.5" customHeight="1" x14ac:dyDescent="0.25">
      <c r="A53" s="108"/>
      <c r="B53" s="111"/>
      <c r="C53" s="114"/>
      <c r="D53" s="19" t="s">
        <v>18</v>
      </c>
      <c r="E53" s="21">
        <v>0.3</v>
      </c>
      <c r="F53" s="20">
        <v>5</v>
      </c>
      <c r="G53" s="31">
        <f>(4/F53)</f>
        <v>0.8</v>
      </c>
      <c r="H53" s="31">
        <f t="shared" si="4"/>
        <v>0.24</v>
      </c>
      <c r="I53" s="117"/>
      <c r="K53" s="7"/>
      <c r="L53" s="5"/>
      <c r="M53" s="2"/>
      <c r="N53"/>
      <c r="O53"/>
      <c r="P53" s="1"/>
      <c r="Q53"/>
      <c r="R53"/>
      <c r="S53" s="6"/>
    </row>
    <row r="54" spans="1:19" s="3" customFormat="1" ht="19.5" customHeight="1" x14ac:dyDescent="0.25">
      <c r="A54" s="109"/>
      <c r="B54" s="112"/>
      <c r="C54" s="115"/>
      <c r="D54" s="19" t="s">
        <v>7</v>
      </c>
      <c r="E54" s="21">
        <v>0.5</v>
      </c>
      <c r="F54" s="8">
        <v>569980</v>
      </c>
      <c r="G54" s="31">
        <f>(453658/F54)</f>
        <v>0.7959191550580722</v>
      </c>
      <c r="H54" s="31">
        <f t="shared" si="4"/>
        <v>0.3979595775290361</v>
      </c>
      <c r="I54" s="118"/>
      <c r="K54" s="7"/>
      <c r="L54" s="5"/>
      <c r="M54" s="2"/>
      <c r="N54"/>
      <c r="O54"/>
      <c r="P54" s="1"/>
      <c r="Q54"/>
      <c r="R54"/>
      <c r="S54" s="6"/>
    </row>
    <row r="55" spans="1:19" s="3" customFormat="1" ht="15" customHeight="1" x14ac:dyDescent="0.25">
      <c r="A55" s="33"/>
      <c r="B55" s="34"/>
      <c r="C55" s="4"/>
      <c r="F55" s="35"/>
      <c r="I55" s="6"/>
      <c r="K55" s="7"/>
      <c r="L55" s="5"/>
      <c r="M55" s="2"/>
      <c r="N55"/>
      <c r="O55"/>
      <c r="P55" s="1"/>
      <c r="Q55"/>
      <c r="R55"/>
      <c r="S55" s="6"/>
    </row>
    <row r="56" spans="1:19" s="3" customFormat="1" ht="19.5" customHeight="1" x14ac:dyDescent="0.25">
      <c r="A56" s="107">
        <v>6</v>
      </c>
      <c r="B56" s="110" t="s">
        <v>37</v>
      </c>
      <c r="C56" s="113" t="s">
        <v>27</v>
      </c>
      <c r="D56" s="19" t="s">
        <v>6</v>
      </c>
      <c r="E56" s="21">
        <v>0.2</v>
      </c>
      <c r="F56" s="22">
        <v>48</v>
      </c>
      <c r="G56" s="31">
        <f>(F56/72)</f>
        <v>0.66666666666666663</v>
      </c>
      <c r="H56" s="31">
        <f t="shared" ref="H56:H64" si="5">+G56*E56</f>
        <v>0.13333333333333333</v>
      </c>
      <c r="I56" s="116">
        <f>SUM(H56:H58)</f>
        <v>0.75517825601095856</v>
      </c>
      <c r="K56" s="7"/>
      <c r="L56" s="5"/>
      <c r="M56" s="2"/>
      <c r="N56"/>
      <c r="O56"/>
      <c r="P56" s="1"/>
      <c r="Q56"/>
      <c r="R56"/>
      <c r="S56" s="6"/>
    </row>
    <row r="57" spans="1:19" s="3" customFormat="1" ht="19.5" customHeight="1" x14ac:dyDescent="0.25">
      <c r="A57" s="108"/>
      <c r="B57" s="111"/>
      <c r="C57" s="114"/>
      <c r="D57" s="19" t="s">
        <v>18</v>
      </c>
      <c r="E57" s="21">
        <v>0.3</v>
      </c>
      <c r="F57" s="20">
        <v>7</v>
      </c>
      <c r="G57" s="31">
        <f>(4/F57)</f>
        <v>0.5714285714285714</v>
      </c>
      <c r="H57" s="31">
        <f t="shared" si="5"/>
        <v>0.1714285714285714</v>
      </c>
      <c r="I57" s="117"/>
      <c r="K57" s="7"/>
      <c r="L57" s="5"/>
      <c r="M57" s="2"/>
      <c r="N57"/>
      <c r="O57"/>
      <c r="P57" s="1"/>
      <c r="Q57"/>
      <c r="R57"/>
      <c r="S57" s="6"/>
    </row>
    <row r="58" spans="1:19" s="3" customFormat="1" ht="19.5" customHeight="1" x14ac:dyDescent="0.25">
      <c r="A58" s="108"/>
      <c r="B58" s="111"/>
      <c r="C58" s="115"/>
      <c r="D58" s="19" t="s">
        <v>7</v>
      </c>
      <c r="E58" s="21">
        <v>0.5</v>
      </c>
      <c r="F58" s="8">
        <v>179656</v>
      </c>
      <c r="G58" s="31">
        <f>(161840/F58)</f>
        <v>0.90083270249810754</v>
      </c>
      <c r="H58" s="31">
        <f t="shared" si="5"/>
        <v>0.45041635124905377</v>
      </c>
      <c r="I58" s="118"/>
      <c r="K58" s="7"/>
      <c r="L58" s="5"/>
      <c r="M58" s="2"/>
      <c r="N58"/>
      <c r="O58"/>
      <c r="P58" s="1"/>
      <c r="Q58"/>
      <c r="R58"/>
      <c r="S58" s="6"/>
    </row>
    <row r="59" spans="1:19" s="3" customFormat="1" ht="19.5" customHeight="1" x14ac:dyDescent="0.25">
      <c r="A59" s="108"/>
      <c r="B59" s="111"/>
      <c r="C59" s="113" t="s">
        <v>30</v>
      </c>
      <c r="D59" s="19" t="s">
        <v>6</v>
      </c>
      <c r="E59" s="21">
        <v>0.2</v>
      </c>
      <c r="F59" s="22">
        <v>48</v>
      </c>
      <c r="G59" s="31">
        <f>(F59/72)</f>
        <v>0.66666666666666663</v>
      </c>
      <c r="H59" s="31">
        <f t="shared" si="5"/>
        <v>0.13333333333333333</v>
      </c>
      <c r="I59" s="119">
        <f>SUM(H59:H61)</f>
        <v>0.93333333333333335</v>
      </c>
      <c r="K59" s="7"/>
      <c r="L59" s="5"/>
      <c r="M59" s="2"/>
      <c r="N59"/>
      <c r="O59"/>
      <c r="P59" s="1"/>
      <c r="Q59"/>
      <c r="R59"/>
      <c r="S59" s="6"/>
    </row>
    <row r="60" spans="1:19" s="3" customFormat="1" ht="19.5" customHeight="1" x14ac:dyDescent="0.25">
      <c r="A60" s="108"/>
      <c r="B60" s="111"/>
      <c r="C60" s="114"/>
      <c r="D60" s="19" t="s">
        <v>18</v>
      </c>
      <c r="E60" s="21">
        <v>0.3</v>
      </c>
      <c r="F60" s="20">
        <v>4</v>
      </c>
      <c r="G60" s="31">
        <f>(4/F60)</f>
        <v>1</v>
      </c>
      <c r="H60" s="31">
        <f t="shared" si="5"/>
        <v>0.3</v>
      </c>
      <c r="I60" s="119"/>
      <c r="K60" s="7"/>
      <c r="L60" s="5"/>
      <c r="M60" s="2"/>
      <c r="N60"/>
      <c r="O60"/>
      <c r="P60" s="1"/>
      <c r="Q60"/>
      <c r="R60"/>
      <c r="S60" s="6"/>
    </row>
    <row r="61" spans="1:19" s="3" customFormat="1" ht="19.5" customHeight="1" x14ac:dyDescent="0.25">
      <c r="A61" s="108"/>
      <c r="B61" s="111"/>
      <c r="C61" s="115"/>
      <c r="D61" s="19" t="s">
        <v>7</v>
      </c>
      <c r="E61" s="21">
        <v>0.5</v>
      </c>
      <c r="F61" s="8">
        <v>161840</v>
      </c>
      <c r="G61" s="31">
        <f>(161840/F61)</f>
        <v>1</v>
      </c>
      <c r="H61" s="31">
        <f t="shared" si="5"/>
        <v>0.5</v>
      </c>
      <c r="I61" s="120"/>
      <c r="K61" s="7"/>
      <c r="L61" s="5"/>
      <c r="M61" s="2"/>
      <c r="N61"/>
      <c r="O61"/>
      <c r="P61" s="1"/>
      <c r="Q61"/>
      <c r="R61"/>
      <c r="S61" s="6"/>
    </row>
    <row r="62" spans="1:19" s="3" customFormat="1" ht="19.5" customHeight="1" x14ac:dyDescent="0.25">
      <c r="A62" s="108"/>
      <c r="B62" s="111"/>
      <c r="C62" s="113" t="s">
        <v>29</v>
      </c>
      <c r="D62" s="19" t="s">
        <v>6</v>
      </c>
      <c r="E62" s="21">
        <v>0.2</v>
      </c>
      <c r="F62" s="22">
        <v>72</v>
      </c>
      <c r="G62" s="31">
        <f>(F62/72)</f>
        <v>1</v>
      </c>
      <c r="H62" s="31">
        <f t="shared" si="5"/>
        <v>0.2</v>
      </c>
      <c r="I62" s="117">
        <f>SUM(H62:H64)</f>
        <v>0.81385768274765991</v>
      </c>
      <c r="K62" s="7"/>
      <c r="L62" s="5"/>
      <c r="M62" s="2"/>
      <c r="N62"/>
      <c r="O62"/>
      <c r="P62" s="1"/>
      <c r="Q62"/>
      <c r="R62"/>
      <c r="S62" s="6"/>
    </row>
    <row r="63" spans="1:19" s="3" customFormat="1" ht="19.5" customHeight="1" x14ac:dyDescent="0.25">
      <c r="A63" s="108"/>
      <c r="B63" s="111"/>
      <c r="C63" s="114"/>
      <c r="D63" s="19" t="s">
        <v>18</v>
      </c>
      <c r="E63" s="21">
        <v>0.3</v>
      </c>
      <c r="F63" s="20">
        <v>5</v>
      </c>
      <c r="G63" s="31">
        <f>(4/F63)</f>
        <v>0.8</v>
      </c>
      <c r="H63" s="31">
        <f t="shared" si="5"/>
        <v>0.24</v>
      </c>
      <c r="I63" s="117"/>
      <c r="K63" s="7"/>
      <c r="L63" s="5"/>
      <c r="M63" s="2"/>
      <c r="N63"/>
      <c r="O63"/>
      <c r="P63" s="1"/>
      <c r="Q63"/>
      <c r="R63"/>
      <c r="S63" s="6"/>
    </row>
    <row r="64" spans="1:19" s="3" customFormat="1" ht="19.5" customHeight="1" x14ac:dyDescent="0.25">
      <c r="A64" s="109"/>
      <c r="B64" s="112"/>
      <c r="C64" s="115"/>
      <c r="D64" s="19" t="s">
        <v>7</v>
      </c>
      <c r="E64" s="21">
        <v>0.5</v>
      </c>
      <c r="F64" s="8">
        <v>216446</v>
      </c>
      <c r="G64" s="31">
        <f>(161840/F64)</f>
        <v>0.74771536549531981</v>
      </c>
      <c r="H64" s="31">
        <f t="shared" si="5"/>
        <v>0.3738576827476599</v>
      </c>
      <c r="I64" s="118"/>
      <c r="K64" s="7"/>
      <c r="L64" s="5"/>
      <c r="M64" s="2"/>
      <c r="N64"/>
      <c r="O64"/>
      <c r="P64" s="1"/>
      <c r="Q64"/>
      <c r="R64"/>
      <c r="S64" s="6"/>
    </row>
    <row r="65" spans="1:19" s="3" customFormat="1" ht="15" customHeight="1" x14ac:dyDescent="0.25">
      <c r="A65" s="33"/>
      <c r="B65" s="34"/>
      <c r="C65" s="4"/>
      <c r="F65" s="35"/>
      <c r="I65" s="6"/>
      <c r="K65" s="7"/>
      <c r="L65" s="5"/>
      <c r="M65" s="2"/>
      <c r="N65"/>
      <c r="O65"/>
      <c r="P65" s="1"/>
      <c r="Q65"/>
      <c r="R65"/>
      <c r="S65" s="6"/>
    </row>
    <row r="66" spans="1:19" s="3" customFormat="1" ht="19.5" customHeight="1" x14ac:dyDescent="0.25">
      <c r="A66" s="107">
        <v>7</v>
      </c>
      <c r="B66" s="110" t="s">
        <v>32</v>
      </c>
      <c r="C66" s="113" t="s">
        <v>27</v>
      </c>
      <c r="D66" s="19" t="s">
        <v>6</v>
      </c>
      <c r="E66" s="21">
        <v>0.2</v>
      </c>
      <c r="F66" s="22">
        <v>48</v>
      </c>
      <c r="G66" s="31">
        <f>(F66/72)</f>
        <v>0.66666666666666663</v>
      </c>
      <c r="H66" s="31">
        <f t="shared" ref="H66:H74" si="6">+G66*E66</f>
        <v>0.13333333333333333</v>
      </c>
      <c r="I66" s="116">
        <f>SUM(H66:H68)</f>
        <v>0.80476190476190479</v>
      </c>
      <c r="K66" s="7"/>
      <c r="L66" s="5"/>
      <c r="M66" s="2"/>
      <c r="N66"/>
      <c r="O66"/>
      <c r="P66" s="1"/>
      <c r="Q66"/>
      <c r="R66"/>
      <c r="S66" s="6"/>
    </row>
    <row r="67" spans="1:19" s="3" customFormat="1" ht="19.5" customHeight="1" x14ac:dyDescent="0.25">
      <c r="A67" s="108"/>
      <c r="B67" s="111"/>
      <c r="C67" s="114"/>
      <c r="D67" s="19" t="s">
        <v>18</v>
      </c>
      <c r="E67" s="21">
        <v>0.3</v>
      </c>
      <c r="F67" s="20">
        <v>7</v>
      </c>
      <c r="G67" s="31">
        <f>(4/F67)</f>
        <v>0.5714285714285714</v>
      </c>
      <c r="H67" s="31">
        <f t="shared" si="6"/>
        <v>0.1714285714285714</v>
      </c>
      <c r="I67" s="117"/>
      <c r="K67" s="7"/>
      <c r="L67" s="5"/>
      <c r="M67" s="2"/>
      <c r="N67"/>
      <c r="O67"/>
      <c r="P67" s="1"/>
      <c r="Q67"/>
      <c r="R67"/>
      <c r="S67" s="6"/>
    </row>
    <row r="68" spans="1:19" s="3" customFormat="1" ht="19.5" customHeight="1" x14ac:dyDescent="0.25">
      <c r="A68" s="108"/>
      <c r="B68" s="111"/>
      <c r="C68" s="115"/>
      <c r="D68" s="19" t="s">
        <v>7</v>
      </c>
      <c r="E68" s="21">
        <v>0.5</v>
      </c>
      <c r="F68" s="8">
        <v>219636</v>
      </c>
      <c r="G68" s="31">
        <f>(219636/F68)</f>
        <v>1</v>
      </c>
      <c r="H68" s="31">
        <f t="shared" si="6"/>
        <v>0.5</v>
      </c>
      <c r="I68" s="118"/>
      <c r="K68" s="7"/>
      <c r="L68" s="5"/>
      <c r="M68" s="2"/>
      <c r="N68"/>
      <c r="O68"/>
      <c r="P68" s="1"/>
      <c r="Q68"/>
      <c r="R68"/>
      <c r="S68" s="6"/>
    </row>
    <row r="69" spans="1:19" s="3" customFormat="1" ht="19.5" customHeight="1" x14ac:dyDescent="0.25">
      <c r="A69" s="108"/>
      <c r="B69" s="111"/>
      <c r="C69" s="113" t="s">
        <v>30</v>
      </c>
      <c r="D69" s="19" t="s">
        <v>6</v>
      </c>
      <c r="E69" s="21">
        <v>0.2</v>
      </c>
      <c r="F69" s="22">
        <v>48</v>
      </c>
      <c r="G69" s="31">
        <f>(F69/72)</f>
        <v>0.66666666666666663</v>
      </c>
      <c r="H69" s="31">
        <f t="shared" si="6"/>
        <v>0.13333333333333333</v>
      </c>
      <c r="I69" s="119">
        <f>SUM(H69:H71)</f>
        <v>0.90537442598522788</v>
      </c>
      <c r="K69" s="7"/>
      <c r="L69" s="5"/>
      <c r="M69" s="2"/>
      <c r="N69"/>
      <c r="O69"/>
      <c r="P69" s="1"/>
      <c r="Q69"/>
      <c r="R69"/>
      <c r="S69" s="6"/>
    </row>
    <row r="70" spans="1:19" s="3" customFormat="1" ht="19.5" customHeight="1" x14ac:dyDescent="0.25">
      <c r="A70" s="108"/>
      <c r="B70" s="111"/>
      <c r="C70" s="114"/>
      <c r="D70" s="19" t="s">
        <v>18</v>
      </c>
      <c r="E70" s="21">
        <v>0.3</v>
      </c>
      <c r="F70" s="20">
        <v>4</v>
      </c>
      <c r="G70" s="31">
        <f>(4/F70)</f>
        <v>1</v>
      </c>
      <c r="H70" s="31">
        <f t="shared" si="6"/>
        <v>0.3</v>
      </c>
      <c r="I70" s="119"/>
      <c r="K70" s="7"/>
      <c r="L70" s="5"/>
      <c r="M70" s="2"/>
      <c r="N70"/>
      <c r="O70"/>
      <c r="P70" s="1"/>
      <c r="Q70"/>
      <c r="R70"/>
      <c r="S70" s="6"/>
    </row>
    <row r="71" spans="1:19" s="3" customFormat="1" ht="19.5" customHeight="1" x14ac:dyDescent="0.25">
      <c r="A71" s="108"/>
      <c r="B71" s="111"/>
      <c r="C71" s="115"/>
      <c r="D71" s="19" t="s">
        <v>7</v>
      </c>
      <c r="E71" s="21">
        <v>0.5</v>
      </c>
      <c r="F71" s="8">
        <v>232645</v>
      </c>
      <c r="G71" s="31">
        <f>(219636/F71)</f>
        <v>0.94408218530378907</v>
      </c>
      <c r="H71" s="31">
        <f t="shared" si="6"/>
        <v>0.47204109265189453</v>
      </c>
      <c r="I71" s="120"/>
      <c r="K71" s="7"/>
      <c r="L71" s="5"/>
      <c r="M71" s="2"/>
      <c r="N71"/>
      <c r="O71"/>
      <c r="P71" s="1"/>
      <c r="Q71"/>
      <c r="R71"/>
      <c r="S71" s="6"/>
    </row>
    <row r="72" spans="1:19" s="3" customFormat="1" ht="19.5" customHeight="1" x14ac:dyDescent="0.25">
      <c r="A72" s="108"/>
      <c r="B72" s="111"/>
      <c r="C72" s="113" t="s">
        <v>29</v>
      </c>
      <c r="D72" s="19" t="s">
        <v>6</v>
      </c>
      <c r="E72" s="21">
        <v>0.2</v>
      </c>
      <c r="F72" s="22">
        <v>72</v>
      </c>
      <c r="G72" s="31">
        <f>(F72/72)</f>
        <v>1</v>
      </c>
      <c r="H72" s="31">
        <f t="shared" si="6"/>
        <v>0.2</v>
      </c>
      <c r="I72" s="117">
        <f>SUM(H72:H74)</f>
        <v>0.83322953966025959</v>
      </c>
      <c r="K72" s="7"/>
      <c r="L72" s="5"/>
      <c r="M72" s="2"/>
      <c r="N72"/>
      <c r="O72"/>
      <c r="P72" s="1"/>
      <c r="Q72"/>
      <c r="R72"/>
      <c r="S72" s="6"/>
    </row>
    <row r="73" spans="1:19" s="3" customFormat="1" ht="19.5" customHeight="1" x14ac:dyDescent="0.25">
      <c r="A73" s="108"/>
      <c r="B73" s="111"/>
      <c r="C73" s="114"/>
      <c r="D73" s="19" t="s">
        <v>18</v>
      </c>
      <c r="E73" s="21">
        <v>0.3</v>
      </c>
      <c r="F73" s="20">
        <v>5</v>
      </c>
      <c r="G73" s="31">
        <f>(4/F73)</f>
        <v>0.8</v>
      </c>
      <c r="H73" s="31">
        <f t="shared" si="6"/>
        <v>0.24</v>
      </c>
      <c r="I73" s="117"/>
      <c r="K73" s="7"/>
      <c r="L73" s="5"/>
      <c r="M73" s="2"/>
      <c r="N73"/>
      <c r="O73"/>
      <c r="P73" s="1"/>
      <c r="Q73"/>
      <c r="R73"/>
      <c r="S73" s="6"/>
    </row>
    <row r="74" spans="1:19" s="3" customFormat="1" ht="19.5" customHeight="1" x14ac:dyDescent="0.25">
      <c r="A74" s="109"/>
      <c r="B74" s="112"/>
      <c r="C74" s="115"/>
      <c r="D74" s="19" t="s">
        <v>7</v>
      </c>
      <c r="E74" s="21">
        <v>0.5</v>
      </c>
      <c r="F74" s="8">
        <v>279272</v>
      </c>
      <c r="G74" s="31">
        <f>(219636/F74)</f>
        <v>0.78645907932051906</v>
      </c>
      <c r="H74" s="31">
        <f t="shared" si="6"/>
        <v>0.39322953966025953</v>
      </c>
      <c r="I74" s="118"/>
      <c r="K74" s="7"/>
      <c r="L74" s="5"/>
      <c r="M74" s="2"/>
      <c r="N74"/>
      <c r="O74"/>
      <c r="P74" s="1"/>
      <c r="Q74"/>
      <c r="R74"/>
      <c r="S74" s="6"/>
    </row>
    <row r="75" spans="1:19" s="3" customFormat="1" ht="15" customHeight="1" x14ac:dyDescent="0.25">
      <c r="A75" s="33"/>
      <c r="B75" s="34"/>
      <c r="C75" s="4"/>
      <c r="F75" s="35"/>
      <c r="I75" s="6"/>
      <c r="K75" s="7"/>
      <c r="L75" s="5"/>
      <c r="M75" s="2"/>
      <c r="N75"/>
      <c r="O75"/>
      <c r="P75" s="1"/>
      <c r="Q75"/>
      <c r="R75"/>
      <c r="S75" s="6"/>
    </row>
    <row r="76" spans="1:19" s="3" customFormat="1" ht="19.5" customHeight="1" x14ac:dyDescent="0.25">
      <c r="A76" s="107">
        <v>8</v>
      </c>
      <c r="B76" s="110" t="s">
        <v>17</v>
      </c>
      <c r="C76" s="113" t="s">
        <v>27</v>
      </c>
      <c r="D76" s="19" t="s">
        <v>6</v>
      </c>
      <c r="E76" s="21">
        <v>0.2</v>
      </c>
      <c r="F76" s="22">
        <v>48</v>
      </c>
      <c r="G76" s="31">
        <f>(F76/72)</f>
        <v>0.66666666666666663</v>
      </c>
      <c r="H76" s="31">
        <f t="shared" ref="H76:H84" si="7">+G76*E76</f>
        <v>0.13333333333333333</v>
      </c>
      <c r="I76" s="116">
        <f>SUM(H76:H78)</f>
        <v>0.62902968313169016</v>
      </c>
      <c r="K76" s="7"/>
      <c r="L76" s="5"/>
      <c r="M76" s="2"/>
      <c r="N76"/>
      <c r="O76"/>
      <c r="P76" s="1"/>
      <c r="Q76"/>
      <c r="R76"/>
      <c r="S76" s="6"/>
    </row>
    <row r="77" spans="1:19" s="3" customFormat="1" ht="19.5" customHeight="1" x14ac:dyDescent="0.25">
      <c r="A77" s="108"/>
      <c r="B77" s="111"/>
      <c r="C77" s="114"/>
      <c r="D77" s="19" t="s">
        <v>18</v>
      </c>
      <c r="E77" s="21">
        <v>0.3</v>
      </c>
      <c r="F77" s="20">
        <v>7</v>
      </c>
      <c r="G77" s="31">
        <f>(4/F77)</f>
        <v>0.5714285714285714</v>
      </c>
      <c r="H77" s="31">
        <f t="shared" si="7"/>
        <v>0.1714285714285714</v>
      </c>
      <c r="I77" s="117"/>
      <c r="K77" s="7"/>
      <c r="L77" s="5"/>
      <c r="M77" s="2"/>
      <c r="N77"/>
      <c r="O77"/>
      <c r="P77" s="1"/>
      <c r="Q77"/>
      <c r="R77"/>
      <c r="S77" s="6"/>
    </row>
    <row r="78" spans="1:19" s="3" customFormat="1" ht="19.5" customHeight="1" x14ac:dyDescent="0.25">
      <c r="A78" s="108"/>
      <c r="B78" s="111"/>
      <c r="C78" s="115"/>
      <c r="D78" s="19" t="s">
        <v>7</v>
      </c>
      <c r="E78" s="21">
        <v>0.5</v>
      </c>
      <c r="F78" s="8">
        <v>2062661</v>
      </c>
      <c r="G78" s="31">
        <f>(1337709/F78)</f>
        <v>0.64853555673957086</v>
      </c>
      <c r="H78" s="31">
        <f t="shared" si="7"/>
        <v>0.32426777836978543</v>
      </c>
      <c r="I78" s="118"/>
      <c r="K78" s="7"/>
      <c r="L78" s="5"/>
      <c r="M78" s="2"/>
      <c r="N78"/>
      <c r="O78"/>
      <c r="P78" s="1"/>
      <c r="Q78"/>
      <c r="R78"/>
      <c r="S78" s="6"/>
    </row>
    <row r="79" spans="1:19" s="3" customFormat="1" ht="19.5" customHeight="1" x14ac:dyDescent="0.25">
      <c r="A79" s="108"/>
      <c r="B79" s="111"/>
      <c r="C79" s="113" t="s">
        <v>30</v>
      </c>
      <c r="D79" s="19" t="s">
        <v>6</v>
      </c>
      <c r="E79" s="21">
        <v>0.2</v>
      </c>
      <c r="F79" s="22">
        <v>48</v>
      </c>
      <c r="G79" s="31">
        <f>(F79/72)</f>
        <v>0.66666666666666663</v>
      </c>
      <c r="H79" s="31">
        <f t="shared" si="7"/>
        <v>0.13333333333333333</v>
      </c>
      <c r="I79" s="119">
        <f t="shared" ref="I79" si="8">SUM(H79:H81)</f>
        <v>0.93333333333333335</v>
      </c>
      <c r="K79" s="7"/>
      <c r="L79" s="5"/>
      <c r="M79" s="2"/>
      <c r="N79"/>
      <c r="O79"/>
      <c r="P79" s="1"/>
      <c r="Q79"/>
      <c r="R79"/>
      <c r="S79" s="6"/>
    </row>
    <row r="80" spans="1:19" s="3" customFormat="1" ht="19.5" customHeight="1" x14ac:dyDescent="0.25">
      <c r="A80" s="108"/>
      <c r="B80" s="111"/>
      <c r="C80" s="114"/>
      <c r="D80" s="19" t="s">
        <v>18</v>
      </c>
      <c r="E80" s="21">
        <v>0.3</v>
      </c>
      <c r="F80" s="20">
        <v>4</v>
      </c>
      <c r="G80" s="31">
        <f>(4/F80)</f>
        <v>1</v>
      </c>
      <c r="H80" s="31">
        <f t="shared" si="7"/>
        <v>0.3</v>
      </c>
      <c r="I80" s="119"/>
      <c r="K80" s="7"/>
      <c r="L80" s="5"/>
      <c r="M80" s="2"/>
      <c r="N80"/>
      <c r="O80"/>
      <c r="P80" s="1"/>
      <c r="Q80"/>
      <c r="R80"/>
      <c r="S80" s="6"/>
    </row>
    <row r="81" spans="1:19" s="3" customFormat="1" ht="19.5" customHeight="1" x14ac:dyDescent="0.25">
      <c r="A81" s="108"/>
      <c r="B81" s="111"/>
      <c r="C81" s="115"/>
      <c r="D81" s="19" t="s">
        <v>7</v>
      </c>
      <c r="E81" s="21">
        <v>0.5</v>
      </c>
      <c r="F81" s="8">
        <v>1337709</v>
      </c>
      <c r="G81" s="31">
        <f>(1337709/F81)</f>
        <v>1</v>
      </c>
      <c r="H81" s="31">
        <f t="shared" si="7"/>
        <v>0.5</v>
      </c>
      <c r="I81" s="120"/>
      <c r="K81" s="7"/>
      <c r="L81" s="5"/>
      <c r="M81" s="2"/>
      <c r="N81"/>
      <c r="O81"/>
      <c r="P81" s="1"/>
      <c r="Q81"/>
      <c r="R81"/>
      <c r="S81" s="6"/>
    </row>
    <row r="82" spans="1:19" s="3" customFormat="1" ht="19.5" customHeight="1" x14ac:dyDescent="0.25">
      <c r="A82" s="108"/>
      <c r="B82" s="111"/>
      <c r="C82" s="113" t="s">
        <v>29</v>
      </c>
      <c r="D82" s="19" t="s">
        <v>6</v>
      </c>
      <c r="E82" s="21">
        <v>0.2</v>
      </c>
      <c r="F82" s="22">
        <v>72</v>
      </c>
      <c r="G82" s="31">
        <f>(F82/72)</f>
        <v>1</v>
      </c>
      <c r="H82" s="31">
        <f t="shared" si="7"/>
        <v>0.2</v>
      </c>
      <c r="I82" s="117">
        <f t="shared" ref="I82" si="9">SUM(H82:H84)</f>
        <v>0.89098043842946462</v>
      </c>
      <c r="K82" s="7"/>
      <c r="L82" s="5"/>
      <c r="M82" s="2"/>
      <c r="N82"/>
      <c r="O82"/>
      <c r="P82" s="1"/>
      <c r="Q82"/>
      <c r="R82"/>
      <c r="S82" s="6"/>
    </row>
    <row r="83" spans="1:19" s="3" customFormat="1" ht="19.5" customHeight="1" x14ac:dyDescent="0.25">
      <c r="A83" s="108"/>
      <c r="B83" s="111"/>
      <c r="C83" s="114"/>
      <c r="D83" s="19" t="s">
        <v>18</v>
      </c>
      <c r="E83" s="21">
        <v>0.3</v>
      </c>
      <c r="F83" s="20">
        <v>5</v>
      </c>
      <c r="G83" s="31">
        <f>(4/F83)</f>
        <v>0.8</v>
      </c>
      <c r="H83" s="31">
        <f t="shared" si="7"/>
        <v>0.24</v>
      </c>
      <c r="I83" s="117"/>
      <c r="K83" s="7"/>
      <c r="L83" s="5"/>
      <c r="M83" s="2"/>
      <c r="N83"/>
      <c r="O83"/>
      <c r="P83" s="1"/>
      <c r="Q83"/>
      <c r="R83"/>
      <c r="S83" s="6"/>
    </row>
    <row r="84" spans="1:19" s="3" customFormat="1" ht="19.5" customHeight="1" x14ac:dyDescent="0.25">
      <c r="A84" s="109"/>
      <c r="B84" s="112"/>
      <c r="C84" s="115"/>
      <c r="D84" s="19" t="s">
        <v>7</v>
      </c>
      <c r="E84" s="21">
        <v>0.5</v>
      </c>
      <c r="F84" s="8">
        <v>1483112</v>
      </c>
      <c r="G84" s="31">
        <f>(1337709/F84)</f>
        <v>0.90196087685892912</v>
      </c>
      <c r="H84" s="31">
        <f t="shared" si="7"/>
        <v>0.45098043842946456</v>
      </c>
      <c r="I84" s="118"/>
      <c r="K84" s="7"/>
      <c r="L84" s="5"/>
      <c r="M84" s="2"/>
      <c r="N84"/>
      <c r="O84"/>
      <c r="P84" s="1"/>
      <c r="Q84"/>
      <c r="R84"/>
      <c r="S84" s="6"/>
    </row>
    <row r="85" spans="1:19" s="3" customFormat="1" ht="15" customHeight="1" x14ac:dyDescent="0.25">
      <c r="A85" s="33"/>
      <c r="B85" s="34"/>
      <c r="C85" s="4"/>
      <c r="F85" s="35"/>
      <c r="I85" s="6"/>
      <c r="K85" s="7"/>
      <c r="L85" s="5"/>
      <c r="M85" s="2"/>
      <c r="N85"/>
      <c r="O85"/>
      <c r="P85" s="1"/>
      <c r="Q85"/>
      <c r="R85"/>
      <c r="S85" s="6"/>
    </row>
    <row r="86" spans="1:19" s="3" customFormat="1" ht="19.5" customHeight="1" x14ac:dyDescent="0.25">
      <c r="A86" s="107">
        <v>9</v>
      </c>
      <c r="B86" s="110" t="s">
        <v>24</v>
      </c>
      <c r="C86" s="113" t="s">
        <v>27</v>
      </c>
      <c r="D86" s="19" t="s">
        <v>6</v>
      </c>
      <c r="E86" s="21">
        <v>0.2</v>
      </c>
      <c r="F86" s="22">
        <v>48</v>
      </c>
      <c r="G86" s="31">
        <f>(F86/72)</f>
        <v>0.66666666666666663</v>
      </c>
      <c r="H86" s="31">
        <f t="shared" ref="H86:H94" si="10">+G86*E86</f>
        <v>0.13333333333333333</v>
      </c>
      <c r="I86" s="116">
        <f>SUM(H86:H88)</f>
        <v>0.57994095098485721</v>
      </c>
      <c r="K86" s="7"/>
      <c r="L86" s="5"/>
      <c r="M86" s="2"/>
      <c r="N86"/>
      <c r="O86"/>
      <c r="P86" s="1"/>
      <c r="Q86"/>
      <c r="R86"/>
      <c r="S86" s="6"/>
    </row>
    <row r="87" spans="1:19" s="3" customFormat="1" ht="19.5" customHeight="1" x14ac:dyDescent="0.25">
      <c r="A87" s="108"/>
      <c r="B87" s="111"/>
      <c r="C87" s="114"/>
      <c r="D87" s="19" t="s">
        <v>18</v>
      </c>
      <c r="E87" s="21">
        <v>0.3</v>
      </c>
      <c r="F87" s="20">
        <v>7</v>
      </c>
      <c r="G87" s="31">
        <f>(4/F87)</f>
        <v>0.5714285714285714</v>
      </c>
      <c r="H87" s="31">
        <f t="shared" si="10"/>
        <v>0.1714285714285714</v>
      </c>
      <c r="I87" s="117"/>
      <c r="K87" s="7"/>
      <c r="L87" s="5"/>
      <c r="M87" s="2"/>
      <c r="N87"/>
      <c r="O87"/>
      <c r="P87" s="1"/>
      <c r="Q87"/>
      <c r="R87"/>
      <c r="S87" s="6"/>
    </row>
    <row r="88" spans="1:19" s="3" customFormat="1" ht="19.5" customHeight="1" x14ac:dyDescent="0.25">
      <c r="A88" s="108"/>
      <c r="B88" s="111"/>
      <c r="C88" s="115"/>
      <c r="D88" s="19" t="s">
        <v>7</v>
      </c>
      <c r="E88" s="21">
        <v>0.5</v>
      </c>
      <c r="F88" s="8">
        <v>721741</v>
      </c>
      <c r="G88" s="31">
        <f>(397216/F88)</f>
        <v>0.55035809244590506</v>
      </c>
      <c r="H88" s="31">
        <f t="shared" si="10"/>
        <v>0.27517904622295253</v>
      </c>
      <c r="I88" s="118"/>
      <c r="K88" s="7"/>
      <c r="L88" s="5"/>
      <c r="M88" s="2"/>
      <c r="N88"/>
      <c r="O88"/>
      <c r="P88" s="1"/>
      <c r="Q88"/>
      <c r="R88"/>
      <c r="S88" s="6"/>
    </row>
    <row r="89" spans="1:19" s="3" customFormat="1" ht="19.5" customHeight="1" x14ac:dyDescent="0.25">
      <c r="A89" s="108"/>
      <c r="B89" s="111"/>
      <c r="C89" s="113" t="s">
        <v>30</v>
      </c>
      <c r="D89" s="19" t="s">
        <v>6</v>
      </c>
      <c r="E89" s="21">
        <v>0.2</v>
      </c>
      <c r="F89" s="22">
        <v>48</v>
      </c>
      <c r="G89" s="31">
        <f>(F89/72)</f>
        <v>0.66666666666666663</v>
      </c>
      <c r="H89" s="31">
        <f t="shared" si="10"/>
        <v>0.13333333333333333</v>
      </c>
      <c r="I89" s="119">
        <f>SUM(H89:H91)</f>
        <v>0.93333333333333335</v>
      </c>
      <c r="K89" s="7"/>
      <c r="L89" s="5"/>
      <c r="M89" s="2"/>
      <c r="N89"/>
      <c r="O89"/>
      <c r="P89" s="1"/>
      <c r="Q89"/>
      <c r="R89"/>
      <c r="S89" s="6"/>
    </row>
    <row r="90" spans="1:19" s="3" customFormat="1" ht="19.5" customHeight="1" x14ac:dyDescent="0.25">
      <c r="A90" s="108"/>
      <c r="B90" s="111"/>
      <c r="C90" s="114"/>
      <c r="D90" s="19" t="s">
        <v>18</v>
      </c>
      <c r="E90" s="21">
        <v>0.3</v>
      </c>
      <c r="F90" s="20">
        <v>4</v>
      </c>
      <c r="G90" s="31">
        <f>(4/F90)</f>
        <v>1</v>
      </c>
      <c r="H90" s="31">
        <f t="shared" si="10"/>
        <v>0.3</v>
      </c>
      <c r="I90" s="119"/>
      <c r="K90" s="7"/>
      <c r="L90" s="5"/>
      <c r="M90" s="2"/>
      <c r="N90"/>
      <c r="O90"/>
      <c r="P90" s="1"/>
      <c r="Q90"/>
      <c r="R90"/>
      <c r="S90" s="6"/>
    </row>
    <row r="91" spans="1:19" s="3" customFormat="1" ht="19.5" customHeight="1" x14ac:dyDescent="0.25">
      <c r="A91" s="108"/>
      <c r="B91" s="111"/>
      <c r="C91" s="115"/>
      <c r="D91" s="19" t="s">
        <v>7</v>
      </c>
      <c r="E91" s="21">
        <v>0.5</v>
      </c>
      <c r="F91" s="8">
        <v>397216</v>
      </c>
      <c r="G91" s="31">
        <f>(397216/F91)</f>
        <v>1</v>
      </c>
      <c r="H91" s="31">
        <f t="shared" si="10"/>
        <v>0.5</v>
      </c>
      <c r="I91" s="120"/>
      <c r="K91" s="7"/>
      <c r="L91" s="5"/>
      <c r="M91" s="2"/>
      <c r="N91"/>
      <c r="O91"/>
      <c r="P91" s="1"/>
      <c r="Q91"/>
      <c r="R91"/>
      <c r="S91" s="6"/>
    </row>
    <row r="92" spans="1:19" s="3" customFormat="1" ht="19.5" customHeight="1" x14ac:dyDescent="0.25">
      <c r="A92" s="108"/>
      <c r="B92" s="111"/>
      <c r="C92" s="113" t="s">
        <v>29</v>
      </c>
      <c r="D92" s="19" t="s">
        <v>6</v>
      </c>
      <c r="E92" s="21">
        <v>0.2</v>
      </c>
      <c r="F92" s="22">
        <v>72</v>
      </c>
      <c r="G92" s="31">
        <f>(F92/72)</f>
        <v>1</v>
      </c>
      <c r="H92" s="31">
        <f t="shared" si="10"/>
        <v>0.2</v>
      </c>
      <c r="I92" s="117">
        <f>SUM(H92:H94)</f>
        <v>0.73954240933400506</v>
      </c>
      <c r="K92" s="7"/>
      <c r="L92" s="5"/>
      <c r="M92" s="2"/>
      <c r="N92"/>
      <c r="O92"/>
      <c r="P92" s="1"/>
      <c r="Q92"/>
      <c r="R92"/>
      <c r="S92" s="6"/>
    </row>
    <row r="93" spans="1:19" s="3" customFormat="1" ht="19.5" customHeight="1" x14ac:dyDescent="0.25">
      <c r="A93" s="108"/>
      <c r="B93" s="111"/>
      <c r="C93" s="114"/>
      <c r="D93" s="19" t="s">
        <v>18</v>
      </c>
      <c r="E93" s="21">
        <v>0.3</v>
      </c>
      <c r="F93" s="20">
        <v>5</v>
      </c>
      <c r="G93" s="31">
        <f>(4/F93)</f>
        <v>0.8</v>
      </c>
      <c r="H93" s="31">
        <f t="shared" si="10"/>
        <v>0.24</v>
      </c>
      <c r="I93" s="117"/>
      <c r="K93" s="7"/>
      <c r="L93" s="5"/>
      <c r="M93" s="2"/>
      <c r="N93"/>
      <c r="O93"/>
      <c r="P93" s="1"/>
      <c r="Q93"/>
      <c r="R93"/>
      <c r="S93" s="6"/>
    </row>
    <row r="94" spans="1:19" s="3" customFormat="1" ht="19.5" customHeight="1" x14ac:dyDescent="0.25">
      <c r="A94" s="109"/>
      <c r="B94" s="112"/>
      <c r="C94" s="115"/>
      <c r="D94" s="19" t="s">
        <v>7</v>
      </c>
      <c r="E94" s="21">
        <v>0.5</v>
      </c>
      <c r="F94" s="8">
        <v>663038</v>
      </c>
      <c r="G94" s="31">
        <f>(397216/F94)</f>
        <v>0.59908481866801</v>
      </c>
      <c r="H94" s="31">
        <f t="shared" si="10"/>
        <v>0.299542409334005</v>
      </c>
      <c r="I94" s="118"/>
      <c r="K94" s="7"/>
      <c r="L94" s="5"/>
      <c r="M94" s="2"/>
      <c r="N94"/>
      <c r="O94"/>
      <c r="P94" s="1"/>
      <c r="Q94"/>
      <c r="R94"/>
      <c r="S94" s="6"/>
    </row>
    <row r="95" spans="1:19" s="3" customFormat="1" ht="15" customHeight="1" x14ac:dyDescent="0.25">
      <c r="A95" s="33"/>
      <c r="B95" s="34"/>
      <c r="C95" s="4"/>
      <c r="F95" s="35"/>
      <c r="I95" s="6"/>
      <c r="K95" s="7"/>
      <c r="L95" s="5"/>
      <c r="M95" s="2"/>
      <c r="N95"/>
      <c r="O95"/>
      <c r="P95" s="1"/>
      <c r="Q95"/>
      <c r="R95"/>
      <c r="S95" s="6"/>
    </row>
    <row r="96" spans="1:19" s="3" customFormat="1" ht="19.5" customHeight="1" x14ac:dyDescent="0.25">
      <c r="A96" s="107">
        <v>10</v>
      </c>
      <c r="B96" s="110" t="s">
        <v>25</v>
      </c>
      <c r="C96" s="113" t="s">
        <v>27</v>
      </c>
      <c r="D96" s="19" t="s">
        <v>6</v>
      </c>
      <c r="E96" s="21">
        <v>0.2</v>
      </c>
      <c r="F96" s="22">
        <v>48</v>
      </c>
      <c r="G96" s="31">
        <f>(F96/72)</f>
        <v>0.66666666666666663</v>
      </c>
      <c r="H96" s="31">
        <f t="shared" ref="H96:H104" si="11">+G96*E96</f>
        <v>0.13333333333333333</v>
      </c>
      <c r="I96" s="116">
        <f>SUM(H96:H98)</f>
        <v>0.73449969719399766</v>
      </c>
      <c r="K96" s="7"/>
      <c r="L96" s="5"/>
      <c r="M96" s="2"/>
      <c r="N96"/>
      <c r="O96"/>
      <c r="P96" s="1"/>
      <c r="Q96"/>
      <c r="R96"/>
      <c r="S96" s="6"/>
    </row>
    <row r="97" spans="1:19" s="3" customFormat="1" ht="19.5" customHeight="1" x14ac:dyDescent="0.25">
      <c r="A97" s="108"/>
      <c r="B97" s="111"/>
      <c r="C97" s="114"/>
      <c r="D97" s="19" t="s">
        <v>18</v>
      </c>
      <c r="E97" s="21">
        <v>0.3</v>
      </c>
      <c r="F97" s="20">
        <v>7</v>
      </c>
      <c r="G97" s="31">
        <f>(4/F97)</f>
        <v>0.5714285714285714</v>
      </c>
      <c r="H97" s="31">
        <f t="shared" si="11"/>
        <v>0.1714285714285714</v>
      </c>
      <c r="I97" s="117"/>
      <c r="K97" s="7"/>
      <c r="L97" s="5"/>
      <c r="M97" s="2"/>
      <c r="N97"/>
      <c r="O97"/>
      <c r="P97" s="1"/>
      <c r="Q97"/>
      <c r="R97"/>
      <c r="S97" s="6"/>
    </row>
    <row r="98" spans="1:19" s="3" customFormat="1" ht="19.5" customHeight="1" x14ac:dyDescent="0.25">
      <c r="A98" s="108"/>
      <c r="B98" s="111"/>
      <c r="C98" s="115"/>
      <c r="D98" s="19" t="s">
        <v>7</v>
      </c>
      <c r="E98" s="21">
        <v>0.5</v>
      </c>
      <c r="F98" s="8">
        <v>324819</v>
      </c>
      <c r="G98" s="31">
        <f>(279174/F98)</f>
        <v>0.85947558486418585</v>
      </c>
      <c r="H98" s="31">
        <f t="shared" si="11"/>
        <v>0.42973779243209292</v>
      </c>
      <c r="I98" s="118"/>
      <c r="K98" s="7"/>
      <c r="L98" s="5"/>
      <c r="M98" s="2"/>
      <c r="N98"/>
      <c r="O98"/>
      <c r="P98" s="1"/>
      <c r="Q98"/>
      <c r="R98"/>
      <c r="S98" s="6"/>
    </row>
    <row r="99" spans="1:19" s="3" customFormat="1" ht="19.5" customHeight="1" x14ac:dyDescent="0.25">
      <c r="A99" s="108"/>
      <c r="B99" s="111"/>
      <c r="C99" s="113" t="s">
        <v>30</v>
      </c>
      <c r="D99" s="19" t="s">
        <v>6</v>
      </c>
      <c r="E99" s="21">
        <v>0.2</v>
      </c>
      <c r="F99" s="22">
        <v>48</v>
      </c>
      <c r="G99" s="31">
        <f>(F99/72)</f>
        <v>0.66666666666666663</v>
      </c>
      <c r="H99" s="31">
        <f t="shared" si="11"/>
        <v>0.13333333333333333</v>
      </c>
      <c r="I99" s="119">
        <f>SUM(H99:H101)</f>
        <v>0.93333333333333335</v>
      </c>
      <c r="K99" s="7"/>
      <c r="L99" s="5"/>
      <c r="M99" s="2"/>
      <c r="N99"/>
      <c r="O99"/>
      <c r="P99" s="1"/>
      <c r="Q99"/>
      <c r="R99"/>
      <c r="S99" s="6"/>
    </row>
    <row r="100" spans="1:19" s="3" customFormat="1" ht="19.5" customHeight="1" x14ac:dyDescent="0.25">
      <c r="A100" s="108"/>
      <c r="B100" s="111"/>
      <c r="C100" s="114"/>
      <c r="D100" s="19" t="s">
        <v>18</v>
      </c>
      <c r="E100" s="21">
        <v>0.3</v>
      </c>
      <c r="F100" s="20">
        <v>4</v>
      </c>
      <c r="G100" s="31">
        <f>(4/F100)</f>
        <v>1</v>
      </c>
      <c r="H100" s="31">
        <f t="shared" si="11"/>
        <v>0.3</v>
      </c>
      <c r="I100" s="119"/>
      <c r="K100" s="7"/>
      <c r="L100" s="5"/>
      <c r="M100" s="2"/>
      <c r="N100"/>
      <c r="O100"/>
      <c r="P100" s="1"/>
      <c r="Q100"/>
      <c r="R100"/>
      <c r="S100" s="6"/>
    </row>
    <row r="101" spans="1:19" s="3" customFormat="1" ht="19.5" customHeight="1" x14ac:dyDescent="0.25">
      <c r="A101" s="108"/>
      <c r="B101" s="111"/>
      <c r="C101" s="115"/>
      <c r="D101" s="19" t="s">
        <v>7</v>
      </c>
      <c r="E101" s="21">
        <v>0.5</v>
      </c>
      <c r="F101" s="8">
        <v>279174</v>
      </c>
      <c r="G101" s="31">
        <f>(279174/F101)</f>
        <v>1</v>
      </c>
      <c r="H101" s="31">
        <f t="shared" si="11"/>
        <v>0.5</v>
      </c>
      <c r="I101" s="120"/>
      <c r="K101" s="7"/>
      <c r="L101" s="5"/>
      <c r="M101" s="2"/>
      <c r="N101"/>
      <c r="O101"/>
      <c r="P101" s="1"/>
      <c r="Q101"/>
      <c r="R101"/>
      <c r="S101" s="6"/>
    </row>
    <row r="102" spans="1:19" s="3" customFormat="1" ht="19.5" customHeight="1" x14ac:dyDescent="0.25">
      <c r="A102" s="108"/>
      <c r="B102" s="111"/>
      <c r="C102" s="113" t="s">
        <v>29</v>
      </c>
      <c r="D102" s="19" t="s">
        <v>6</v>
      </c>
      <c r="E102" s="21">
        <v>0.2</v>
      </c>
      <c r="F102" s="22">
        <v>72</v>
      </c>
      <c r="G102" s="31">
        <f>(F102/72)</f>
        <v>1</v>
      </c>
      <c r="H102" s="31">
        <f t="shared" si="11"/>
        <v>0.2</v>
      </c>
      <c r="I102" s="117">
        <f>SUM(H102:H104)</f>
        <v>0.73629637491350142</v>
      </c>
      <c r="K102" s="7"/>
      <c r="L102" s="5"/>
      <c r="M102" s="2"/>
      <c r="N102"/>
      <c r="O102"/>
      <c r="P102" s="1"/>
      <c r="Q102"/>
      <c r="R102"/>
      <c r="S102" s="6"/>
    </row>
    <row r="103" spans="1:19" s="3" customFormat="1" ht="19.5" customHeight="1" x14ac:dyDescent="0.25">
      <c r="A103" s="108"/>
      <c r="B103" s="111"/>
      <c r="C103" s="114"/>
      <c r="D103" s="19" t="s">
        <v>18</v>
      </c>
      <c r="E103" s="21">
        <v>0.3</v>
      </c>
      <c r="F103" s="20">
        <v>5</v>
      </c>
      <c r="G103" s="31">
        <f>(4/F103)</f>
        <v>0.8</v>
      </c>
      <c r="H103" s="31">
        <f t="shared" si="11"/>
        <v>0.24</v>
      </c>
      <c r="I103" s="117"/>
      <c r="K103" s="7"/>
      <c r="L103" s="5"/>
      <c r="M103" s="2"/>
      <c r="N103"/>
      <c r="O103"/>
      <c r="P103" s="1"/>
      <c r="Q103"/>
      <c r="R103"/>
      <c r="S103" s="6"/>
    </row>
    <row r="104" spans="1:19" s="3" customFormat="1" ht="19.5" customHeight="1" x14ac:dyDescent="0.25">
      <c r="A104" s="109"/>
      <c r="B104" s="112"/>
      <c r="C104" s="115"/>
      <c r="D104" s="19" t="s">
        <v>7</v>
      </c>
      <c r="E104" s="21">
        <v>0.5</v>
      </c>
      <c r="F104" s="8">
        <v>471106</v>
      </c>
      <c r="G104" s="31">
        <f>(279174/F104)</f>
        <v>0.59259274982700283</v>
      </c>
      <c r="H104" s="31">
        <f t="shared" si="11"/>
        <v>0.29629637491350141</v>
      </c>
      <c r="I104" s="118"/>
      <c r="K104" s="7"/>
      <c r="L104" s="5"/>
      <c r="M104" s="2"/>
      <c r="N104"/>
      <c r="O104"/>
      <c r="P104" s="1"/>
      <c r="Q104"/>
      <c r="R104"/>
      <c r="S104" s="6"/>
    </row>
    <row r="105" spans="1:19" s="3" customFormat="1" ht="15" customHeight="1" x14ac:dyDescent="0.25">
      <c r="A105" s="33"/>
      <c r="B105" s="34"/>
      <c r="C105" s="4"/>
      <c r="F105" s="35"/>
      <c r="I105" s="6"/>
      <c r="K105" s="7"/>
      <c r="L105" s="5"/>
      <c r="M105" s="2"/>
      <c r="N105"/>
      <c r="O105"/>
      <c r="P105" s="1"/>
      <c r="Q105"/>
      <c r="R105"/>
      <c r="S105" s="6"/>
    </row>
    <row r="106" spans="1:19" s="3" customFormat="1" ht="19.5" customHeight="1" x14ac:dyDescent="0.25">
      <c r="A106" s="107">
        <v>11</v>
      </c>
      <c r="B106" s="110" t="s">
        <v>33</v>
      </c>
      <c r="C106" s="113" t="s">
        <v>27</v>
      </c>
      <c r="D106" s="19" t="s">
        <v>6</v>
      </c>
      <c r="E106" s="21">
        <v>0.2</v>
      </c>
      <c r="F106" s="22">
        <v>48</v>
      </c>
      <c r="G106" s="31">
        <f>(F106/72)</f>
        <v>0.66666666666666663</v>
      </c>
      <c r="H106" s="31">
        <f t="shared" ref="H106:H114" si="12">+G106*E106</f>
        <v>0.13333333333333333</v>
      </c>
      <c r="I106" s="116">
        <f>SUM(H106:H108)</f>
        <v>0.76873169979966094</v>
      </c>
      <c r="K106" s="7"/>
      <c r="L106" s="5"/>
      <c r="M106" s="2"/>
      <c r="N106"/>
      <c r="O106"/>
      <c r="P106" s="1"/>
      <c r="Q106"/>
      <c r="R106"/>
      <c r="S106" s="6"/>
    </row>
    <row r="107" spans="1:19" s="3" customFormat="1" ht="19.5" customHeight="1" x14ac:dyDescent="0.25">
      <c r="A107" s="108"/>
      <c r="B107" s="111"/>
      <c r="C107" s="114"/>
      <c r="D107" s="19" t="s">
        <v>18</v>
      </c>
      <c r="E107" s="21">
        <v>0.3</v>
      </c>
      <c r="F107" s="20">
        <v>7</v>
      </c>
      <c r="G107" s="31">
        <f>(4/F107)</f>
        <v>0.5714285714285714</v>
      </c>
      <c r="H107" s="31">
        <f t="shared" si="12"/>
        <v>0.1714285714285714</v>
      </c>
      <c r="I107" s="117"/>
      <c r="K107" s="7"/>
      <c r="L107" s="5"/>
      <c r="M107" s="2"/>
      <c r="N107"/>
      <c r="O107"/>
      <c r="P107" s="1"/>
      <c r="Q107"/>
      <c r="R107"/>
      <c r="S107" s="6"/>
    </row>
    <row r="108" spans="1:19" s="3" customFormat="1" ht="19.5" customHeight="1" x14ac:dyDescent="0.25">
      <c r="A108" s="108"/>
      <c r="B108" s="111"/>
      <c r="C108" s="115"/>
      <c r="D108" s="19" t="s">
        <v>7</v>
      </c>
      <c r="E108" s="21">
        <v>0.5</v>
      </c>
      <c r="F108" s="8">
        <v>551565</v>
      </c>
      <c r="G108" s="31">
        <f>(511819/F108)</f>
        <v>0.92793959007551241</v>
      </c>
      <c r="H108" s="31">
        <f t="shared" si="12"/>
        <v>0.46396979503775621</v>
      </c>
      <c r="I108" s="118"/>
      <c r="K108" s="7"/>
      <c r="L108" s="5"/>
      <c r="M108" s="2"/>
      <c r="N108"/>
      <c r="O108"/>
      <c r="P108" s="1"/>
      <c r="Q108"/>
      <c r="R108"/>
      <c r="S108" s="6"/>
    </row>
    <row r="109" spans="1:19" s="3" customFormat="1" ht="19.5" customHeight="1" x14ac:dyDescent="0.25">
      <c r="A109" s="108"/>
      <c r="B109" s="111"/>
      <c r="C109" s="113" t="s">
        <v>30</v>
      </c>
      <c r="D109" s="19" t="s">
        <v>6</v>
      </c>
      <c r="E109" s="21">
        <v>0.2</v>
      </c>
      <c r="F109" s="22">
        <v>48</v>
      </c>
      <c r="G109" s="31">
        <f>(F109/72)</f>
        <v>0.66666666666666663</v>
      </c>
      <c r="H109" s="31">
        <f t="shared" si="12"/>
        <v>0.13333333333333333</v>
      </c>
      <c r="I109" s="119">
        <f>SUM(H109:H111)</f>
        <v>0.93333333333333335</v>
      </c>
      <c r="K109" s="7"/>
      <c r="L109" s="5"/>
      <c r="M109" s="2"/>
      <c r="N109"/>
      <c r="O109"/>
      <c r="P109" s="1"/>
      <c r="Q109"/>
      <c r="R109"/>
      <c r="S109" s="6"/>
    </row>
    <row r="110" spans="1:19" s="3" customFormat="1" ht="19.5" customHeight="1" x14ac:dyDescent="0.25">
      <c r="A110" s="108"/>
      <c r="B110" s="111"/>
      <c r="C110" s="114"/>
      <c r="D110" s="19" t="s">
        <v>18</v>
      </c>
      <c r="E110" s="21">
        <v>0.3</v>
      </c>
      <c r="F110" s="20">
        <v>4</v>
      </c>
      <c r="G110" s="31">
        <f>(4/F110)</f>
        <v>1</v>
      </c>
      <c r="H110" s="31">
        <f t="shared" si="12"/>
        <v>0.3</v>
      </c>
      <c r="I110" s="119"/>
      <c r="K110" s="7"/>
      <c r="L110" s="5"/>
      <c r="M110" s="2"/>
      <c r="N110"/>
      <c r="O110"/>
      <c r="P110" s="1"/>
      <c r="Q110"/>
      <c r="R110"/>
      <c r="S110" s="6"/>
    </row>
    <row r="111" spans="1:19" s="3" customFormat="1" ht="19.5" customHeight="1" x14ac:dyDescent="0.25">
      <c r="A111" s="108"/>
      <c r="B111" s="111"/>
      <c r="C111" s="115"/>
      <c r="D111" s="19" t="s">
        <v>7</v>
      </c>
      <c r="E111" s="21">
        <v>0.5</v>
      </c>
      <c r="F111" s="8">
        <v>511819</v>
      </c>
      <c r="G111" s="31">
        <f>(511819/F111)</f>
        <v>1</v>
      </c>
      <c r="H111" s="31">
        <f t="shared" si="12"/>
        <v>0.5</v>
      </c>
      <c r="I111" s="120"/>
      <c r="K111" s="7"/>
      <c r="L111" s="5"/>
      <c r="M111" s="2"/>
      <c r="N111"/>
      <c r="O111"/>
      <c r="P111" s="1"/>
      <c r="Q111"/>
      <c r="R111"/>
      <c r="S111" s="6"/>
    </row>
    <row r="112" spans="1:19" s="3" customFormat="1" ht="19.5" customHeight="1" x14ac:dyDescent="0.25">
      <c r="A112" s="108"/>
      <c r="B112" s="111"/>
      <c r="C112" s="113" t="s">
        <v>29</v>
      </c>
      <c r="D112" s="19" t="s">
        <v>6</v>
      </c>
      <c r="E112" s="21">
        <v>0.2</v>
      </c>
      <c r="F112" s="22">
        <v>72</v>
      </c>
      <c r="G112" s="31">
        <f>(F112/72)</f>
        <v>1</v>
      </c>
      <c r="H112" s="31">
        <f t="shared" si="12"/>
        <v>0.2</v>
      </c>
      <c r="I112" s="117">
        <f>SUM(H112:H114)</f>
        <v>0.87633333333333341</v>
      </c>
      <c r="K112" s="7"/>
      <c r="L112" s="5"/>
      <c r="M112" s="2"/>
      <c r="N112"/>
      <c r="O112"/>
      <c r="P112" s="1"/>
      <c r="Q112"/>
      <c r="R112"/>
      <c r="S112" s="6"/>
    </row>
    <row r="113" spans="1:19" s="3" customFormat="1" ht="19.5" customHeight="1" x14ac:dyDescent="0.25">
      <c r="A113" s="108"/>
      <c r="B113" s="111"/>
      <c r="C113" s="114"/>
      <c r="D113" s="19" t="s">
        <v>18</v>
      </c>
      <c r="E113" s="21">
        <v>0.3</v>
      </c>
      <c r="F113" s="20">
        <v>5</v>
      </c>
      <c r="G113" s="31">
        <f>(4/F113)</f>
        <v>0.8</v>
      </c>
      <c r="H113" s="31">
        <f t="shared" si="12"/>
        <v>0.24</v>
      </c>
      <c r="I113" s="117"/>
      <c r="K113" s="7"/>
      <c r="L113" s="5"/>
      <c r="M113" s="2"/>
      <c r="N113"/>
      <c r="O113"/>
      <c r="P113" s="1"/>
      <c r="Q113"/>
      <c r="R113"/>
      <c r="S113" s="6"/>
    </row>
    <row r="114" spans="1:19" s="3" customFormat="1" ht="19.5" customHeight="1" x14ac:dyDescent="0.25">
      <c r="A114" s="109"/>
      <c r="B114" s="112"/>
      <c r="C114" s="115"/>
      <c r="D114" s="19" t="s">
        <v>7</v>
      </c>
      <c r="E114" s="21">
        <v>0.5</v>
      </c>
      <c r="F114" s="8">
        <v>586500</v>
      </c>
      <c r="G114" s="31">
        <f>(511819/F114)</f>
        <v>0.8726666666666667</v>
      </c>
      <c r="H114" s="31">
        <f t="shared" si="12"/>
        <v>0.43633333333333335</v>
      </c>
      <c r="I114" s="118"/>
      <c r="K114" s="7"/>
      <c r="L114" s="5"/>
      <c r="M114" s="2"/>
      <c r="N114"/>
      <c r="O114"/>
      <c r="P114" s="1"/>
      <c r="Q114"/>
      <c r="R114"/>
      <c r="S114" s="6"/>
    </row>
    <row r="115" spans="1:19" s="3" customFormat="1" ht="15" customHeight="1" x14ac:dyDescent="0.25">
      <c r="A115" s="33"/>
      <c r="B115" s="34"/>
      <c r="C115" s="4"/>
      <c r="F115" s="35"/>
      <c r="I115" s="6"/>
      <c r="K115" s="7"/>
      <c r="L115" s="5"/>
      <c r="M115" s="2"/>
      <c r="N115"/>
      <c r="O115"/>
      <c r="P115" s="1"/>
      <c r="Q115"/>
      <c r="R115"/>
      <c r="S115" s="6"/>
    </row>
    <row r="116" spans="1:19" s="3" customFormat="1" ht="19.5" customHeight="1" x14ac:dyDescent="0.25">
      <c r="A116" s="107">
        <v>12</v>
      </c>
      <c r="B116" s="110" t="s">
        <v>26</v>
      </c>
      <c r="C116" s="113" t="s">
        <v>27</v>
      </c>
      <c r="D116" s="19" t="s">
        <v>6</v>
      </c>
      <c r="E116" s="21">
        <v>0.2</v>
      </c>
      <c r="F116" s="22">
        <v>48</v>
      </c>
      <c r="G116" s="31">
        <f>(F116/72)</f>
        <v>0.66666666666666663</v>
      </c>
      <c r="H116" s="31">
        <f t="shared" ref="H116:H124" si="13">+G116*E116</f>
        <v>0.13333333333333333</v>
      </c>
      <c r="I116" s="116">
        <f>SUM(H116:H118)</f>
        <v>0.55398028293678903</v>
      </c>
      <c r="K116" s="7"/>
      <c r="L116" s="5"/>
      <c r="M116" s="2"/>
      <c r="N116"/>
      <c r="O116"/>
      <c r="P116" s="1"/>
      <c r="Q116"/>
      <c r="R116"/>
      <c r="S116" s="6"/>
    </row>
    <row r="117" spans="1:19" s="3" customFormat="1" ht="19.5" customHeight="1" x14ac:dyDescent="0.25">
      <c r="A117" s="108"/>
      <c r="B117" s="111"/>
      <c r="C117" s="114"/>
      <c r="D117" s="19" t="s">
        <v>18</v>
      </c>
      <c r="E117" s="21">
        <v>0.3</v>
      </c>
      <c r="F117" s="20">
        <v>7</v>
      </c>
      <c r="G117" s="31">
        <f>(4/F117)</f>
        <v>0.5714285714285714</v>
      </c>
      <c r="H117" s="31">
        <f t="shared" si="13"/>
        <v>0.1714285714285714</v>
      </c>
      <c r="I117" s="117"/>
      <c r="K117" s="7"/>
      <c r="L117" s="5"/>
      <c r="M117" s="2"/>
      <c r="N117"/>
      <c r="O117"/>
      <c r="P117" s="1"/>
      <c r="Q117"/>
      <c r="R117"/>
      <c r="S117" s="6"/>
    </row>
    <row r="118" spans="1:19" s="3" customFormat="1" ht="19.5" customHeight="1" x14ac:dyDescent="0.25">
      <c r="A118" s="108"/>
      <c r="B118" s="111"/>
      <c r="C118" s="115"/>
      <c r="D118" s="19" t="s">
        <v>7</v>
      </c>
      <c r="E118" s="21">
        <v>0.5</v>
      </c>
      <c r="F118" s="8">
        <v>653449</v>
      </c>
      <c r="G118" s="31">
        <f>(325703/F118)</f>
        <v>0.49843675634976869</v>
      </c>
      <c r="H118" s="31">
        <f t="shared" si="13"/>
        <v>0.24921837817488435</v>
      </c>
      <c r="I118" s="118"/>
      <c r="K118" s="7"/>
      <c r="L118" s="5"/>
      <c r="M118" s="2"/>
      <c r="N118"/>
      <c r="O118"/>
      <c r="P118" s="1"/>
      <c r="Q118"/>
      <c r="R118"/>
      <c r="S118" s="6"/>
    </row>
    <row r="119" spans="1:19" s="3" customFormat="1" ht="19.5" customHeight="1" x14ac:dyDescent="0.25">
      <c r="A119" s="108"/>
      <c r="B119" s="111"/>
      <c r="C119" s="113" t="s">
        <v>30</v>
      </c>
      <c r="D119" s="19" t="s">
        <v>6</v>
      </c>
      <c r="E119" s="21">
        <v>0.2</v>
      </c>
      <c r="F119" s="22">
        <v>48</v>
      </c>
      <c r="G119" s="31">
        <f>(F119/72)</f>
        <v>0.66666666666666663</v>
      </c>
      <c r="H119" s="31">
        <f t="shared" si="13"/>
        <v>0.13333333333333333</v>
      </c>
      <c r="I119" s="119">
        <f>SUM(H119:H121)</f>
        <v>0.93333333333333335</v>
      </c>
      <c r="K119" s="7"/>
      <c r="L119" s="5"/>
      <c r="M119" s="2"/>
      <c r="N119"/>
      <c r="O119"/>
      <c r="P119" s="1"/>
      <c r="Q119"/>
      <c r="R119"/>
      <c r="S119" s="6"/>
    </row>
    <row r="120" spans="1:19" s="3" customFormat="1" ht="19.5" customHeight="1" x14ac:dyDescent="0.25">
      <c r="A120" s="108"/>
      <c r="B120" s="111"/>
      <c r="C120" s="114"/>
      <c r="D120" s="19" t="s">
        <v>18</v>
      </c>
      <c r="E120" s="21">
        <v>0.3</v>
      </c>
      <c r="F120" s="20">
        <v>4</v>
      </c>
      <c r="G120" s="31">
        <f>(4/F120)</f>
        <v>1</v>
      </c>
      <c r="H120" s="31">
        <f t="shared" si="13"/>
        <v>0.3</v>
      </c>
      <c r="I120" s="119"/>
      <c r="K120" s="7"/>
      <c r="L120" s="5"/>
      <c r="M120" s="2"/>
      <c r="N120"/>
      <c r="O120"/>
      <c r="P120" s="1"/>
      <c r="Q120"/>
      <c r="R120"/>
      <c r="S120" s="6"/>
    </row>
    <row r="121" spans="1:19" s="3" customFormat="1" ht="19.5" customHeight="1" x14ac:dyDescent="0.25">
      <c r="A121" s="108"/>
      <c r="B121" s="111"/>
      <c r="C121" s="115"/>
      <c r="D121" s="19" t="s">
        <v>7</v>
      </c>
      <c r="E121" s="21">
        <v>0.5</v>
      </c>
      <c r="F121" s="8">
        <v>325703</v>
      </c>
      <c r="G121" s="31">
        <f>(325703/F121)</f>
        <v>1</v>
      </c>
      <c r="H121" s="31">
        <f t="shared" si="13"/>
        <v>0.5</v>
      </c>
      <c r="I121" s="120"/>
      <c r="K121" s="7"/>
      <c r="L121" s="5"/>
      <c r="M121" s="2"/>
      <c r="N121"/>
      <c r="O121"/>
      <c r="P121" s="1"/>
      <c r="Q121"/>
      <c r="R121"/>
      <c r="S121" s="6"/>
    </row>
    <row r="122" spans="1:19" s="3" customFormat="1" ht="19.5" customHeight="1" x14ac:dyDescent="0.25">
      <c r="A122" s="108"/>
      <c r="B122" s="111"/>
      <c r="C122" s="113" t="s">
        <v>29</v>
      </c>
      <c r="D122" s="19" t="s">
        <v>6</v>
      </c>
      <c r="E122" s="21">
        <v>0.2</v>
      </c>
      <c r="F122" s="22">
        <v>72</v>
      </c>
      <c r="G122" s="31">
        <f>(F122/72)</f>
        <v>1</v>
      </c>
      <c r="H122" s="31">
        <f t="shared" si="13"/>
        <v>0.2</v>
      </c>
      <c r="I122" s="117">
        <f>SUM(H122:H124)</f>
        <v>0.77333299219125795</v>
      </c>
      <c r="K122" s="7"/>
      <c r="L122" s="5"/>
      <c r="M122" s="2"/>
      <c r="N122"/>
      <c r="O122"/>
      <c r="P122" s="1"/>
      <c r="Q122"/>
      <c r="R122"/>
      <c r="S122" s="6"/>
    </row>
    <row r="123" spans="1:19" s="3" customFormat="1" ht="19.5" customHeight="1" x14ac:dyDescent="0.25">
      <c r="A123" s="108"/>
      <c r="B123" s="111"/>
      <c r="C123" s="114"/>
      <c r="D123" s="19" t="s">
        <v>18</v>
      </c>
      <c r="E123" s="21">
        <v>0.3</v>
      </c>
      <c r="F123" s="20">
        <v>5</v>
      </c>
      <c r="G123" s="31">
        <f>(4/F123)</f>
        <v>0.8</v>
      </c>
      <c r="H123" s="31">
        <f t="shared" si="13"/>
        <v>0.24</v>
      </c>
      <c r="I123" s="117"/>
      <c r="K123" s="7"/>
      <c r="L123" s="5"/>
      <c r="M123" s="2"/>
      <c r="N123"/>
      <c r="O123"/>
      <c r="P123" s="1"/>
      <c r="Q123"/>
      <c r="R123"/>
      <c r="S123" s="6"/>
    </row>
    <row r="124" spans="1:19" s="3" customFormat="1" ht="19.5" customHeight="1" x14ac:dyDescent="0.25">
      <c r="A124" s="109"/>
      <c r="B124" s="112"/>
      <c r="C124" s="115"/>
      <c r="D124" s="19" t="s">
        <v>7</v>
      </c>
      <c r="E124" s="21">
        <v>0.5</v>
      </c>
      <c r="F124" s="8">
        <v>488555</v>
      </c>
      <c r="G124" s="31">
        <f>(325703/F124)</f>
        <v>0.66666598438251579</v>
      </c>
      <c r="H124" s="31">
        <f t="shared" si="13"/>
        <v>0.33333299219125789</v>
      </c>
      <c r="I124" s="118"/>
      <c r="K124" s="7"/>
      <c r="L124" s="5"/>
      <c r="M124" s="2"/>
      <c r="N124"/>
      <c r="O124"/>
      <c r="P124" s="1"/>
      <c r="Q124"/>
      <c r="R124"/>
      <c r="S124" s="6"/>
    </row>
  </sheetData>
  <mergeCells count="99">
    <mergeCell ref="A1:I1"/>
    <mergeCell ref="A2:I2"/>
    <mergeCell ref="A3:I3"/>
    <mergeCell ref="A6:A14"/>
    <mergeCell ref="B6:B14"/>
    <mergeCell ref="C6:C8"/>
    <mergeCell ref="I6:I8"/>
    <mergeCell ref="C9:C11"/>
    <mergeCell ref="I9:I11"/>
    <mergeCell ref="C12:C14"/>
    <mergeCell ref="I12:I14"/>
    <mergeCell ref="A16:A24"/>
    <mergeCell ref="B16:B24"/>
    <mergeCell ref="C16:C18"/>
    <mergeCell ref="I16:I18"/>
    <mergeCell ref="C19:C21"/>
    <mergeCell ref="I19:I21"/>
    <mergeCell ref="C22:C24"/>
    <mergeCell ref="I22:I24"/>
    <mergeCell ref="A26:A34"/>
    <mergeCell ref="B26:B34"/>
    <mergeCell ref="C26:C28"/>
    <mergeCell ref="I26:I28"/>
    <mergeCell ref="C29:C31"/>
    <mergeCell ref="I29:I31"/>
    <mergeCell ref="C32:C34"/>
    <mergeCell ref="I32:I34"/>
    <mergeCell ref="A36:A44"/>
    <mergeCell ref="B36:B44"/>
    <mergeCell ref="C36:C38"/>
    <mergeCell ref="I36:I38"/>
    <mergeCell ref="C39:C41"/>
    <mergeCell ref="I39:I41"/>
    <mergeCell ref="C42:C44"/>
    <mergeCell ref="I42:I44"/>
    <mergeCell ref="A46:A54"/>
    <mergeCell ref="B46:B54"/>
    <mergeCell ref="C46:C48"/>
    <mergeCell ref="I46:I48"/>
    <mergeCell ref="C49:C51"/>
    <mergeCell ref="I49:I51"/>
    <mergeCell ref="C52:C54"/>
    <mergeCell ref="I52:I54"/>
    <mergeCell ref="A56:A64"/>
    <mergeCell ref="B56:B64"/>
    <mergeCell ref="C56:C58"/>
    <mergeCell ref="I56:I58"/>
    <mergeCell ref="C59:C61"/>
    <mergeCell ref="I59:I61"/>
    <mergeCell ref="C62:C64"/>
    <mergeCell ref="I62:I64"/>
    <mergeCell ref="A66:A74"/>
    <mergeCell ref="B66:B74"/>
    <mergeCell ref="C66:C68"/>
    <mergeCell ref="I66:I68"/>
    <mergeCell ref="C69:C71"/>
    <mergeCell ref="I69:I71"/>
    <mergeCell ref="C72:C74"/>
    <mergeCell ref="I72:I74"/>
    <mergeCell ref="A76:A84"/>
    <mergeCell ref="B76:B84"/>
    <mergeCell ref="C76:C78"/>
    <mergeCell ref="I76:I78"/>
    <mergeCell ref="C79:C81"/>
    <mergeCell ref="I79:I81"/>
    <mergeCell ref="C82:C84"/>
    <mergeCell ref="I82:I84"/>
    <mergeCell ref="A86:A94"/>
    <mergeCell ref="B86:B94"/>
    <mergeCell ref="C86:C88"/>
    <mergeCell ref="I86:I88"/>
    <mergeCell ref="C89:C91"/>
    <mergeCell ref="I89:I91"/>
    <mergeCell ref="C92:C94"/>
    <mergeCell ref="I92:I94"/>
    <mergeCell ref="A96:A104"/>
    <mergeCell ref="B96:B104"/>
    <mergeCell ref="C96:C98"/>
    <mergeCell ref="I96:I98"/>
    <mergeCell ref="C99:C101"/>
    <mergeCell ref="I99:I101"/>
    <mergeCell ref="C102:C104"/>
    <mergeCell ref="I102:I104"/>
    <mergeCell ref="A106:A114"/>
    <mergeCell ref="B106:B114"/>
    <mergeCell ref="C106:C108"/>
    <mergeCell ref="I106:I108"/>
    <mergeCell ref="C109:C111"/>
    <mergeCell ref="I109:I111"/>
    <mergeCell ref="C112:C114"/>
    <mergeCell ref="I112:I114"/>
    <mergeCell ref="A116:A124"/>
    <mergeCell ref="B116:B124"/>
    <mergeCell ref="C116:C118"/>
    <mergeCell ref="I116:I118"/>
    <mergeCell ref="C119:C121"/>
    <mergeCell ref="I119:I121"/>
    <mergeCell ref="C122:C124"/>
    <mergeCell ref="I122:I124"/>
  </mergeCells>
  <printOptions horizontalCentered="1"/>
  <pageMargins left="0.7" right="0.7" top="0.75" bottom="0.75" header="0.3" footer="0.3"/>
  <pageSetup paperSize="14" scale="87" fitToHeight="0" orientation="portrait" r:id="rId1"/>
  <rowBreaks count="1" manualBreakCount="1">
    <brk id="4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
  <sheetViews>
    <sheetView tabSelected="1" topLeftCell="A4" zoomScale="93" zoomScaleNormal="93" workbookViewId="0">
      <selection activeCell="C6" sqref="C6"/>
    </sheetView>
  </sheetViews>
  <sheetFormatPr baseColWidth="10" defaultRowHeight="15" x14ac:dyDescent="0.25"/>
  <cols>
    <col min="1" max="1" width="14.42578125" style="2" customWidth="1"/>
    <col min="2" max="2" width="26.5703125" style="3" customWidth="1"/>
    <col min="3" max="3" width="19.28515625" style="4" customWidth="1"/>
    <col min="4" max="4" width="25.5703125" style="4" customWidth="1"/>
    <col min="5" max="5" width="21.85546875" style="4" customWidth="1"/>
  </cols>
  <sheetData>
    <row r="1" spans="1:5" ht="24.75" customHeight="1" x14ac:dyDescent="0.25">
      <c r="A1" s="124" t="s">
        <v>90</v>
      </c>
      <c r="B1" s="124"/>
      <c r="C1" s="124"/>
      <c r="D1" s="124"/>
      <c r="E1" s="124"/>
    </row>
    <row r="2" spans="1:5" ht="24.75" customHeight="1" x14ac:dyDescent="0.25">
      <c r="A2" s="125" t="s">
        <v>19</v>
      </c>
      <c r="B2" s="125"/>
      <c r="C2" s="125"/>
      <c r="D2" s="125"/>
      <c r="E2" s="125"/>
    </row>
    <row r="3" spans="1:5" ht="37.5" customHeight="1" x14ac:dyDescent="0.25">
      <c r="A3"/>
      <c r="B3"/>
      <c r="C3"/>
      <c r="D3"/>
      <c r="E3"/>
    </row>
    <row r="4" spans="1:5" ht="35.25" customHeight="1" x14ac:dyDescent="0.25">
      <c r="A4" s="90" t="s">
        <v>43</v>
      </c>
      <c r="B4" s="90" t="s">
        <v>71</v>
      </c>
      <c r="C4" s="90" t="s">
        <v>27</v>
      </c>
      <c r="D4" s="91" t="s">
        <v>69</v>
      </c>
      <c r="E4" s="90" t="s">
        <v>29</v>
      </c>
    </row>
    <row r="5" spans="1:5" ht="23.25" customHeight="1" x14ac:dyDescent="0.25">
      <c r="A5" s="23">
        <v>1</v>
      </c>
      <c r="B5" s="36" t="s">
        <v>35</v>
      </c>
      <c r="C5" s="25">
        <v>0.76402708489744875</v>
      </c>
      <c r="D5" s="25">
        <v>0.93333333333333335</v>
      </c>
      <c r="E5" s="25">
        <v>0.78999993678831548</v>
      </c>
    </row>
    <row r="6" spans="1:5" ht="23.25" customHeight="1" x14ac:dyDescent="0.25">
      <c r="A6" s="23">
        <v>2</v>
      </c>
      <c r="B6" s="37" t="s">
        <v>21</v>
      </c>
      <c r="C6" s="25">
        <v>0.80476190476190479</v>
      </c>
      <c r="D6" s="25">
        <v>0.67361382745766685</v>
      </c>
      <c r="E6" s="25">
        <v>0.83796146793925619</v>
      </c>
    </row>
    <row r="7" spans="1:5" ht="23.25" customHeight="1" x14ac:dyDescent="0.25">
      <c r="A7" s="23">
        <v>3</v>
      </c>
      <c r="B7" s="37" t="s">
        <v>22</v>
      </c>
      <c r="C7" s="25">
        <v>0.76621435798796234</v>
      </c>
      <c r="D7" s="25">
        <v>0.93333333333333335</v>
      </c>
      <c r="E7" s="25">
        <v>0.92076899526687361</v>
      </c>
    </row>
    <row r="8" spans="1:5" ht="23.25" customHeight="1" x14ac:dyDescent="0.25">
      <c r="A8" s="23">
        <v>4</v>
      </c>
      <c r="B8" s="36" t="s">
        <v>23</v>
      </c>
      <c r="C8" s="25">
        <v>0.66</v>
      </c>
      <c r="D8" s="25">
        <v>0.93</v>
      </c>
      <c r="E8" s="25">
        <v>0.77</v>
      </c>
    </row>
    <row r="9" spans="1:5" ht="23.25" customHeight="1" x14ac:dyDescent="0.25">
      <c r="A9" s="23">
        <v>5</v>
      </c>
      <c r="B9" s="37" t="s">
        <v>38</v>
      </c>
      <c r="C9" s="25">
        <v>0.77</v>
      </c>
      <c r="D9" s="25">
        <v>0.93</v>
      </c>
      <c r="E9" s="25">
        <v>0.84</v>
      </c>
    </row>
    <row r="10" spans="1:5" ht="23.25" customHeight="1" x14ac:dyDescent="0.25">
      <c r="A10" s="23">
        <v>6</v>
      </c>
      <c r="B10" s="37" t="s">
        <v>37</v>
      </c>
      <c r="C10" s="25">
        <v>0.76</v>
      </c>
      <c r="D10" s="25">
        <v>0.93</v>
      </c>
      <c r="E10" s="25">
        <v>0.81</v>
      </c>
    </row>
    <row r="11" spans="1:5" ht="23.25" customHeight="1" x14ac:dyDescent="0.25">
      <c r="A11" s="23">
        <v>7</v>
      </c>
      <c r="B11" s="37" t="s">
        <v>39</v>
      </c>
      <c r="C11" s="25">
        <v>0.8</v>
      </c>
      <c r="D11" s="25">
        <v>0.91</v>
      </c>
      <c r="E11" s="25">
        <v>0.83</v>
      </c>
    </row>
    <row r="12" spans="1:5" ht="23.25" customHeight="1" x14ac:dyDescent="0.25">
      <c r="A12" s="23">
        <v>8</v>
      </c>
      <c r="B12" s="37" t="s">
        <v>17</v>
      </c>
      <c r="C12" s="25">
        <v>0.63</v>
      </c>
      <c r="D12" s="25">
        <v>0.93</v>
      </c>
      <c r="E12" s="25">
        <v>0.89</v>
      </c>
    </row>
    <row r="13" spans="1:5" ht="23.25" customHeight="1" x14ac:dyDescent="0.25">
      <c r="A13" s="23">
        <v>9</v>
      </c>
      <c r="B13" s="36" t="s">
        <v>24</v>
      </c>
      <c r="C13" s="25">
        <v>0.57999999999999996</v>
      </c>
      <c r="D13" s="25">
        <v>0.93</v>
      </c>
      <c r="E13" s="25">
        <v>0.74</v>
      </c>
    </row>
    <row r="14" spans="1:5" ht="23.25" customHeight="1" x14ac:dyDescent="0.25">
      <c r="A14" s="23">
        <v>10</v>
      </c>
      <c r="B14" s="37" t="s">
        <v>25</v>
      </c>
      <c r="C14" s="25">
        <v>0.73</v>
      </c>
      <c r="D14" s="25">
        <v>0.93</v>
      </c>
      <c r="E14" s="25">
        <v>0.74</v>
      </c>
    </row>
    <row r="15" spans="1:5" ht="23.25" customHeight="1" x14ac:dyDescent="0.25">
      <c r="A15" s="23">
        <v>11</v>
      </c>
      <c r="B15" s="37" t="s">
        <v>40</v>
      </c>
      <c r="C15" s="25">
        <v>0.77</v>
      </c>
      <c r="D15" s="25">
        <v>0.93</v>
      </c>
      <c r="E15" s="25">
        <v>0.88</v>
      </c>
    </row>
    <row r="16" spans="1:5" ht="23.25" customHeight="1" x14ac:dyDescent="0.25">
      <c r="A16" s="23">
        <v>12</v>
      </c>
      <c r="B16" s="37" t="s">
        <v>26</v>
      </c>
      <c r="C16" s="25">
        <v>0.55000000000000004</v>
      </c>
      <c r="D16" s="25">
        <v>0.93</v>
      </c>
      <c r="E16" s="25">
        <v>0.77</v>
      </c>
    </row>
    <row r="17" spans="1:5" ht="18.75" customHeight="1" x14ac:dyDescent="0.25">
      <c r="A17" s="122" t="s">
        <v>101</v>
      </c>
      <c r="B17" s="123"/>
      <c r="C17" s="92">
        <f>+AVERAGE(C5:C16)</f>
        <v>0.71541694563727631</v>
      </c>
      <c r="D17" s="93">
        <f t="shared" ref="D17:E17" si="0">+AVERAGE(D5:D16)</f>
        <v>0.90752337451036114</v>
      </c>
      <c r="E17" s="92">
        <f t="shared" si="0"/>
        <v>0.81822753333287046</v>
      </c>
    </row>
    <row r="19" spans="1:5" x14ac:dyDescent="0.25">
      <c r="A19" s="30"/>
    </row>
  </sheetData>
  <mergeCells count="3">
    <mergeCell ref="A17:B17"/>
    <mergeCell ref="A1:E1"/>
    <mergeCell ref="A2:E2"/>
  </mergeCells>
  <printOptions horizontalCentered="1"/>
  <pageMargins left="0.25" right="0.25" top="0.75" bottom="0.75" header="0.3" footer="0.3"/>
  <pageSetup paperSize="14"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9"/>
  <sheetViews>
    <sheetView zoomScaleNormal="100" zoomScaleSheetLayoutView="100" workbookViewId="0">
      <selection activeCell="D9" sqref="D9"/>
    </sheetView>
  </sheetViews>
  <sheetFormatPr baseColWidth="10" defaultRowHeight="15" x14ac:dyDescent="0.25"/>
  <cols>
    <col min="1" max="1" width="10.28515625" style="3" customWidth="1"/>
    <col min="2" max="2" width="39" style="3" customWidth="1"/>
    <col min="3" max="3" width="11.28515625" style="3" customWidth="1"/>
    <col min="4" max="4" width="17.42578125" style="3" customWidth="1"/>
    <col min="5" max="5" width="16.85546875" style="3" customWidth="1"/>
    <col min="6" max="6" width="4.140625" style="18" customWidth="1"/>
    <col min="7" max="16384" width="11.42578125" style="3"/>
  </cols>
  <sheetData>
    <row r="1" spans="1:6" ht="20.25" customHeight="1" x14ac:dyDescent="0.25">
      <c r="A1" s="127" t="s">
        <v>15</v>
      </c>
      <c r="B1" s="127"/>
      <c r="C1" s="127"/>
      <c r="D1" s="127"/>
      <c r="E1" s="127"/>
      <c r="F1" s="10"/>
    </row>
    <row r="2" spans="1:6" ht="20.25" customHeight="1" x14ac:dyDescent="0.25">
      <c r="A2" s="126" t="s">
        <v>54</v>
      </c>
      <c r="B2" s="126"/>
      <c r="C2" s="126"/>
      <c r="D2" s="126"/>
      <c r="E2" s="126"/>
      <c r="F2" s="11"/>
    </row>
    <row r="3" spans="1:6" ht="20.25" customHeight="1" x14ac:dyDescent="0.25">
      <c r="A3" s="131" t="s">
        <v>55</v>
      </c>
      <c r="B3" s="131"/>
      <c r="C3" s="131"/>
      <c r="D3" s="131"/>
      <c r="E3" s="131"/>
      <c r="F3" s="11"/>
    </row>
    <row r="4" spans="1:6" x14ac:dyDescent="0.25">
      <c r="A4" s="65"/>
      <c r="B4" s="65"/>
      <c r="C4" s="65"/>
      <c r="D4" s="65"/>
      <c r="E4" s="65"/>
      <c r="F4" s="11"/>
    </row>
    <row r="5" spans="1:6" x14ac:dyDescent="0.25">
      <c r="A5" s="66"/>
      <c r="B5" s="66"/>
      <c r="C5" s="66"/>
      <c r="D5" s="66"/>
      <c r="E5" s="66"/>
      <c r="F5" s="12"/>
    </row>
    <row r="6" spans="1:6" ht="15.75" customHeight="1" x14ac:dyDescent="0.25">
      <c r="A6" s="67" t="s">
        <v>20</v>
      </c>
      <c r="B6" s="129" t="s">
        <v>52</v>
      </c>
      <c r="C6" s="130"/>
      <c r="D6" s="67" t="s">
        <v>10</v>
      </c>
      <c r="E6" s="68" t="s">
        <v>53</v>
      </c>
      <c r="F6" s="9"/>
    </row>
    <row r="7" spans="1:6" s="18" customFormat="1" ht="15.75" customHeight="1" x14ac:dyDescent="0.25">
      <c r="A7" s="39"/>
      <c r="B7" s="40"/>
      <c r="C7" s="40"/>
      <c r="D7" s="39"/>
      <c r="E7" s="39"/>
      <c r="F7" s="9"/>
    </row>
    <row r="8" spans="1:6" ht="23.25" customHeight="1" x14ac:dyDescent="0.25">
      <c r="A8" s="94" t="s">
        <v>43</v>
      </c>
      <c r="B8" s="94" t="s">
        <v>44</v>
      </c>
      <c r="C8" s="94" t="s">
        <v>45</v>
      </c>
      <c r="D8" s="94" t="s">
        <v>46</v>
      </c>
      <c r="E8" s="94" t="s">
        <v>47</v>
      </c>
      <c r="F8" s="13"/>
    </row>
    <row r="9" spans="1:6" ht="23.25" customHeight="1" x14ac:dyDescent="0.25">
      <c r="A9" s="41">
        <v>1</v>
      </c>
      <c r="B9" s="42" t="s">
        <v>35</v>
      </c>
      <c r="C9" s="43">
        <v>51</v>
      </c>
      <c r="D9" s="44">
        <v>32200</v>
      </c>
      <c r="E9" s="45">
        <f>+C9*D9</f>
        <v>1642200</v>
      </c>
      <c r="F9" s="14"/>
    </row>
    <row r="10" spans="1:6" ht="23.25" customHeight="1" x14ac:dyDescent="0.25">
      <c r="A10" s="41">
        <v>2</v>
      </c>
      <c r="B10" s="42" t="s">
        <v>21</v>
      </c>
      <c r="C10" s="46">
        <v>9</v>
      </c>
      <c r="D10" s="47">
        <v>230000</v>
      </c>
      <c r="E10" s="45">
        <f>+C10*D10</f>
        <v>2070000</v>
      </c>
      <c r="F10" s="14"/>
    </row>
    <row r="11" spans="1:6" ht="23.25" customHeight="1" x14ac:dyDescent="0.25">
      <c r="A11" s="41">
        <v>3</v>
      </c>
      <c r="B11" s="42" t="s">
        <v>48</v>
      </c>
      <c r="C11" s="46">
        <v>9</v>
      </c>
      <c r="D11" s="44">
        <v>34500</v>
      </c>
      <c r="E11" s="47">
        <v>310500</v>
      </c>
      <c r="F11" s="14"/>
    </row>
    <row r="12" spans="1:6" ht="23.25" customHeight="1" x14ac:dyDescent="0.25">
      <c r="A12" s="41">
        <v>4</v>
      </c>
      <c r="B12" s="42" t="s">
        <v>23</v>
      </c>
      <c r="C12" s="46">
        <v>3</v>
      </c>
      <c r="D12" s="47">
        <v>138000</v>
      </c>
      <c r="E12" s="47">
        <v>414000</v>
      </c>
      <c r="F12" s="14"/>
    </row>
    <row r="13" spans="1:6" ht="23.25" customHeight="1" x14ac:dyDescent="0.25">
      <c r="A13" s="41">
        <v>5</v>
      </c>
      <c r="B13" s="42" t="s">
        <v>56</v>
      </c>
      <c r="C13" s="46">
        <v>1</v>
      </c>
      <c r="D13" s="47">
        <v>448500</v>
      </c>
      <c r="E13" s="47">
        <v>448500</v>
      </c>
      <c r="F13" s="14"/>
    </row>
    <row r="14" spans="1:6" ht="23.25" customHeight="1" x14ac:dyDescent="0.25">
      <c r="A14" s="41">
        <v>6</v>
      </c>
      <c r="B14" s="42" t="s">
        <v>37</v>
      </c>
      <c r="C14" s="46">
        <v>1</v>
      </c>
      <c r="D14" s="47">
        <v>160000</v>
      </c>
      <c r="E14" s="47">
        <v>160000</v>
      </c>
      <c r="F14" s="14"/>
    </row>
    <row r="15" spans="1:6" ht="23.25" customHeight="1" x14ac:dyDescent="0.25">
      <c r="A15" s="41">
        <v>7</v>
      </c>
      <c r="B15" s="42" t="s">
        <v>39</v>
      </c>
      <c r="C15" s="46">
        <v>1</v>
      </c>
      <c r="D15" s="47">
        <v>230000</v>
      </c>
      <c r="E15" s="47">
        <v>230000</v>
      </c>
      <c r="F15" s="14"/>
    </row>
    <row r="16" spans="1:6" ht="23.25" customHeight="1" x14ac:dyDescent="0.25">
      <c r="A16" s="41">
        <v>8</v>
      </c>
      <c r="B16" s="48" t="s">
        <v>57</v>
      </c>
      <c r="C16" s="46">
        <v>5</v>
      </c>
      <c r="D16" s="47">
        <v>264500</v>
      </c>
      <c r="E16" s="45">
        <v>1322500</v>
      </c>
      <c r="F16" s="14"/>
    </row>
    <row r="17" spans="1:6" ht="23.25" customHeight="1" x14ac:dyDescent="0.25">
      <c r="A17" s="41">
        <v>9</v>
      </c>
      <c r="B17" s="42" t="s">
        <v>58</v>
      </c>
      <c r="C17" s="46">
        <v>3</v>
      </c>
      <c r="D17" s="47">
        <v>130900</v>
      </c>
      <c r="E17" s="47">
        <v>392700</v>
      </c>
      <c r="F17" s="14"/>
    </row>
    <row r="18" spans="1:6" ht="23.25" customHeight="1" x14ac:dyDescent="0.25">
      <c r="A18" s="41">
        <v>10</v>
      </c>
      <c r="B18" s="42" t="s">
        <v>59</v>
      </c>
      <c r="C18" s="46">
        <v>3</v>
      </c>
      <c r="D18" s="47">
        <v>92000</v>
      </c>
      <c r="E18" s="47">
        <v>276000</v>
      </c>
      <c r="F18" s="14"/>
    </row>
    <row r="19" spans="1:6" ht="23.25" customHeight="1" x14ac:dyDescent="0.25">
      <c r="A19" s="41">
        <v>11</v>
      </c>
      <c r="B19" s="42" t="s">
        <v>49</v>
      </c>
      <c r="C19" s="46">
        <v>2</v>
      </c>
      <c r="D19" s="47">
        <v>253000</v>
      </c>
      <c r="E19" s="47">
        <v>506000</v>
      </c>
      <c r="F19" s="14"/>
    </row>
    <row r="20" spans="1:6" ht="23.25" customHeight="1" x14ac:dyDescent="0.25">
      <c r="A20" s="41">
        <v>12</v>
      </c>
      <c r="B20" s="42" t="s">
        <v>26</v>
      </c>
      <c r="C20" s="46">
        <v>2</v>
      </c>
      <c r="D20" s="47">
        <v>161000</v>
      </c>
      <c r="E20" s="47">
        <v>322000</v>
      </c>
      <c r="F20" s="14"/>
    </row>
    <row r="21" spans="1:6" ht="23.25" customHeight="1" x14ac:dyDescent="0.25">
      <c r="A21" s="18"/>
      <c r="B21" s="18"/>
      <c r="C21" s="18"/>
      <c r="D21" s="71" t="s">
        <v>12</v>
      </c>
      <c r="E21" s="69">
        <f>SUM(E9:E20)</f>
        <v>8094400</v>
      </c>
      <c r="F21" s="15"/>
    </row>
    <row r="22" spans="1:6" ht="23.25" customHeight="1" x14ac:dyDescent="0.25">
      <c r="A22" s="18"/>
      <c r="B22" s="18"/>
      <c r="C22" s="18"/>
      <c r="D22" s="75" t="s">
        <v>13</v>
      </c>
      <c r="E22" s="70">
        <f>+E21*0.19</f>
        <v>1537936</v>
      </c>
      <c r="F22" s="15"/>
    </row>
    <row r="23" spans="1:6" ht="23.25" customHeight="1" x14ac:dyDescent="0.25">
      <c r="A23" s="18"/>
      <c r="B23" s="18"/>
      <c r="C23" s="18"/>
      <c r="D23" s="71" t="s">
        <v>16</v>
      </c>
      <c r="E23" s="69">
        <f>+E21+E22</f>
        <v>9632336</v>
      </c>
      <c r="F23" s="15"/>
    </row>
    <row r="24" spans="1:6" ht="23.25" customHeight="1" x14ac:dyDescent="0.25">
      <c r="A24" s="18"/>
      <c r="B24" s="18"/>
      <c r="C24" s="18"/>
      <c r="D24" s="72" t="s">
        <v>50</v>
      </c>
      <c r="E24" s="69">
        <f>+(E23)*(0.15*-1)</f>
        <v>-1444850.4</v>
      </c>
      <c r="F24" s="15"/>
    </row>
    <row r="25" spans="1:6" ht="23.25" customHeight="1" x14ac:dyDescent="0.25">
      <c r="A25" s="18"/>
      <c r="B25" s="18"/>
      <c r="C25" s="18"/>
      <c r="D25" s="71" t="s">
        <v>14</v>
      </c>
      <c r="E25" s="69">
        <f>+E23+E24</f>
        <v>8187485.5999999996</v>
      </c>
    </row>
    <row r="26" spans="1:6" ht="23.25" customHeight="1" x14ac:dyDescent="0.25">
      <c r="A26" s="128" t="s">
        <v>51</v>
      </c>
      <c r="B26" s="128"/>
      <c r="C26" s="128"/>
      <c r="D26" s="18"/>
      <c r="E26" s="73"/>
      <c r="F26" s="16"/>
    </row>
    <row r="27" spans="1:6" x14ac:dyDescent="0.25">
      <c r="A27" s="128"/>
      <c r="B27" s="128"/>
      <c r="C27" s="128"/>
      <c r="D27" s="18"/>
    </row>
    <row r="28" spans="1:6" x14ac:dyDescent="0.25">
      <c r="A28" s="128"/>
      <c r="B28" s="128"/>
      <c r="C28" s="128"/>
      <c r="D28" s="18"/>
      <c r="E28" s="74"/>
      <c r="F28" s="17"/>
    </row>
    <row r="29" spans="1:6" x14ac:dyDescent="0.25">
      <c r="A29" s="128"/>
      <c r="B29" s="128"/>
      <c r="C29" s="128"/>
      <c r="D29" s="18"/>
    </row>
  </sheetData>
  <mergeCells count="5">
    <mergeCell ref="A2:E2"/>
    <mergeCell ref="A1:E1"/>
    <mergeCell ref="A26:C29"/>
    <mergeCell ref="B6:C6"/>
    <mergeCell ref="A3:E3"/>
  </mergeCells>
  <printOptions horizontalCentered="1"/>
  <pageMargins left="0.70866141732283472" right="0.70866141732283472" top="0.74803149606299213" bottom="0.74803149606299213" header="0.31496062992125984" footer="0.31496062992125984"/>
  <pageSetup paperSize="14"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Anexo 1 CumplimRequerimTécnicos</vt:lpstr>
      <vt:lpstr>Anexo 2 Matriz_Evaluación</vt:lpstr>
      <vt:lpstr>Anexo 2 Resumen de Puntajes</vt:lpstr>
      <vt:lpstr>Anexo 3 Cuadro Adjudicación</vt:lpstr>
      <vt:lpstr>'Anexo 1 CumplimRequerimTécnicos'!Área_de_impresión</vt:lpstr>
      <vt:lpstr>'Anexo 2 Matriz_Evaluación'!Área_de_impresión</vt:lpstr>
      <vt:lpstr>'Anexo 2 Resumen de Puntajes'!Área_de_impresión</vt:lpstr>
      <vt:lpstr>'Anexo 3 Cuadro Adjudicación'!Área_de_impresión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Subdireccion de Salud</dc:creator>
  <cp:lastModifiedBy>susana villarroel guzman</cp:lastModifiedBy>
  <cp:lastPrinted>2025-12-03T18:25:08Z</cp:lastPrinted>
  <dcterms:created xsi:type="dcterms:W3CDTF">2024-04-17T17:38:18Z</dcterms:created>
  <dcterms:modified xsi:type="dcterms:W3CDTF">2025-12-04T19:07:32Z</dcterms:modified>
</cp:coreProperties>
</file>