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lepantofagastagobcl-my.sharepoint.com/personal/ignacio_soto_slepantofagasta_gob_cl/Documents/Documentos/"/>
    </mc:Choice>
  </mc:AlternateContent>
  <xr:revisionPtr revIDLastSave="0" documentId="8_{77152EA0-DBB9-4B45-BBA6-1FF98DA1DDC9}" xr6:coauthVersionLast="47" xr6:coauthVersionMax="47" xr10:uidLastSave="{00000000-0000-0000-0000-000000000000}"/>
  <bookViews>
    <workbookView xWindow="-110" yWindow="-110" windowWidth="19420" windowHeight="11500" tabRatio="500" firstSheet="1" activeTab="3" xr2:uid="{00000000-000D-0000-FFFF-FFFF00000000}"/>
  </bookViews>
  <sheets>
    <sheet name="INSTRUCCIONES" sheetId="1" r:id="rId1"/>
    <sheet name="1_ADMISIBILIDAD" sheetId="2" r:id="rId2"/>
    <sheet name="2_EVALUACION" sheetId="3" r:id="rId3"/>
    <sheet name="3_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H7" i="4"/>
  <c r="G7" i="4"/>
  <c r="F7" i="4"/>
  <c r="E7" i="4"/>
  <c r="D7" i="4"/>
  <c r="C7" i="4"/>
  <c r="H5" i="4"/>
  <c r="G5" i="4"/>
  <c r="F5" i="4"/>
  <c r="E5" i="4"/>
  <c r="D5" i="4"/>
  <c r="C5" i="4"/>
  <c r="I31" i="3"/>
  <c r="I32" i="3" s="1"/>
  <c r="H12" i="4" s="1"/>
  <c r="H31" i="3"/>
  <c r="H32" i="3" s="1"/>
  <c r="G12" i="4" s="1"/>
  <c r="G31" i="3"/>
  <c r="G32" i="3" s="1"/>
  <c r="F12" i="4" s="1"/>
  <c r="F31" i="3"/>
  <c r="F32" i="3" s="1"/>
  <c r="E12" i="4" s="1"/>
  <c r="E31" i="3"/>
  <c r="E32" i="3" s="1"/>
  <c r="D12" i="4" s="1"/>
  <c r="D31" i="3"/>
  <c r="D32" i="3" s="1"/>
  <c r="C12" i="4" s="1"/>
  <c r="I26" i="3"/>
  <c r="I27" i="3" s="1"/>
  <c r="H11" i="4" s="1"/>
  <c r="H26" i="3"/>
  <c r="H27" i="3" s="1"/>
  <c r="G11" i="4" s="1"/>
  <c r="G26" i="3"/>
  <c r="G27" i="3" s="1"/>
  <c r="F11" i="4" s="1"/>
  <c r="F26" i="3"/>
  <c r="F27" i="3" s="1"/>
  <c r="E11" i="4" s="1"/>
  <c r="E26" i="3"/>
  <c r="E27" i="3" s="1"/>
  <c r="D11" i="4" s="1"/>
  <c r="D26" i="3"/>
  <c r="D27" i="3" s="1"/>
  <c r="C11" i="4" s="1"/>
  <c r="I21" i="3"/>
  <c r="I22" i="3" s="1"/>
  <c r="H10" i="4" s="1"/>
  <c r="H21" i="3"/>
  <c r="H22" i="3" s="1"/>
  <c r="G10" i="4" s="1"/>
  <c r="G21" i="3"/>
  <c r="G22" i="3" s="1"/>
  <c r="F10" i="4" s="1"/>
  <c r="F21" i="3"/>
  <c r="F22" i="3" s="1"/>
  <c r="E10" i="4" s="1"/>
  <c r="E21" i="3"/>
  <c r="E22" i="3" s="1"/>
  <c r="D10" i="4" s="1"/>
  <c r="D21" i="3"/>
  <c r="D22" i="3" s="1"/>
  <c r="C10" i="4" s="1"/>
  <c r="F14" i="3"/>
  <c r="E14" i="3"/>
  <c r="I9" i="3"/>
  <c r="I10" i="3" s="1"/>
  <c r="H9" i="3"/>
  <c r="H10" i="3" s="1"/>
  <c r="G9" i="3"/>
  <c r="G10" i="3" s="1"/>
  <c r="I8" i="3"/>
  <c r="H8" i="3"/>
  <c r="G8" i="3"/>
  <c r="F8" i="3"/>
  <c r="E8" i="3"/>
  <c r="D8" i="3"/>
  <c r="F9" i="3" s="1"/>
  <c r="F10" i="3" s="1"/>
  <c r="I5" i="3"/>
  <c r="H5" i="3"/>
  <c r="G5" i="3"/>
  <c r="F5" i="3"/>
  <c r="E5" i="3"/>
  <c r="D5" i="3"/>
  <c r="H23" i="2"/>
  <c r="H6" i="4" s="1"/>
  <c r="G23" i="2"/>
  <c r="G6" i="4" s="1"/>
  <c r="F23" i="2"/>
  <c r="F6" i="4" s="1"/>
  <c r="E23" i="2"/>
  <c r="E6" i="4" s="1"/>
  <c r="D23" i="2"/>
  <c r="D6" i="4" s="1"/>
  <c r="C23" i="2"/>
  <c r="C6" i="4" s="1"/>
  <c r="E9" i="3" l="1"/>
  <c r="E10" i="3" s="1"/>
  <c r="D9" i="3"/>
  <c r="D10" i="3" s="1"/>
  <c r="D8" i="4"/>
  <c r="C8" i="4"/>
  <c r="E8" i="4"/>
  <c r="I34" i="3"/>
  <c r="H8" i="4"/>
  <c r="H34" i="3"/>
  <c r="G8" i="4"/>
  <c r="G34" i="3"/>
  <c r="F8" i="4"/>
  <c r="E15" i="3"/>
  <c r="F15" i="3"/>
  <c r="D15" i="3"/>
  <c r="G13" i="4" l="1"/>
  <c r="H35" i="3"/>
  <c r="G14" i="4" s="1"/>
  <c r="H13" i="4"/>
  <c r="I35" i="3"/>
  <c r="H14" i="4" s="1"/>
  <c r="H16" i="3"/>
  <c r="H17" i="3" s="1"/>
  <c r="G9" i="4" s="1"/>
  <c r="I16" i="3"/>
  <c r="I17" i="3" s="1"/>
  <c r="H9" i="4" s="1"/>
  <c r="G16" i="3"/>
  <c r="G17" i="3" s="1"/>
  <c r="F9" i="4" s="1"/>
  <c r="D16" i="3"/>
  <c r="D17" i="3" s="1"/>
  <c r="C9" i="4" s="1"/>
  <c r="F16" i="3"/>
  <c r="F17" i="3" s="1"/>
  <c r="E16" i="3"/>
  <c r="E17" i="3" s="1"/>
  <c r="D9" i="4" s="1"/>
  <c r="F13" i="4"/>
  <c r="G35" i="3"/>
  <c r="F14" i="4" s="1"/>
  <c r="E9" i="4" l="1"/>
  <c r="F34" i="3"/>
  <c r="E34" i="3"/>
  <c r="D34" i="3"/>
  <c r="F35" i="3" l="1"/>
  <c r="E14" i="4" s="1"/>
  <c r="E13" i="4"/>
  <c r="D35" i="3"/>
  <c r="C14" i="4" s="1"/>
  <c r="C13" i="4"/>
  <c r="E35" i="3"/>
  <c r="D14" i="4" s="1"/>
  <c r="D13" i="4"/>
  <c r="D1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5" authorId="0" shapeId="0" xr:uid="{545B099E-416A-49AA-BBFA-14107434D0E3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Existe contradicciones entre las imágenes presentadas y las EETT ofertadas en ítem mesa de reuniones se especifican una conexión eléctrica central y en planos se da a entender ingreso de las conexiones por las 2 patas lo cual no permitiría un óptimo funcionamiento.</t>
        </r>
      </text>
    </comment>
    <comment ref="C16" authorId="0" shapeId="0" xr:uid="{6A489944-9835-49CD-A397-8168C2AA8CBE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Exxiste contradicciones entre las imágenes presentadas u las EETT ofertadas en ítem sillon se especifican patas de madera y la imagen referencial muestra patas metálicas</t>
        </r>
      </text>
    </comment>
    <comment ref="E18" authorId="0" shapeId="0" xr:uid="{A99C7437-0BD9-4638-A722-D2D0B2670B7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Existe contradicciones entre las imágenes presentadas y las EETT ofertadas en ítem silla aeropuerto se especifican patas y brazos metálicos y en imagen referencial aparece sin brazos.</t>
        </r>
      </text>
    </comment>
  </commentList>
</comments>
</file>

<file path=xl/sharedStrings.xml><?xml version="1.0" encoding="utf-8"?>
<sst xmlns="http://schemas.openxmlformats.org/spreadsheetml/2006/main" count="224" uniqueCount="103">
  <si>
    <t>PASO 1</t>
  </si>
  <si>
    <t>Ir a la hoja  «1_ADMISIBILIDAD»  e ingresar el nombre de cada proveedor en las celdas azules (fila de encabezado de oferta).</t>
  </si>
  <si>
    <t>PASO 2</t>
  </si>
  <si>
    <t>Marcar SI / NO en cada criterio técnico de admisibilidad para cada proveedor. Las celdas con lista desplegable facilitan la entrada.</t>
  </si>
  <si>
    <t>PASO 3</t>
  </si>
  <si>
    <t>La columna  «RESULTADO»  calculará automáticamente si la oferta es ADMISIBLE o INADMISIBLE. Solo continúan las ADMISIBLES.</t>
  </si>
  <si>
    <t>PASO 4</t>
  </si>
  <si>
    <t>Ir a la hoja  «2_EVALUACION»  e ingresar los valores de cada criterio para los proveedores admisibles.</t>
  </si>
  <si>
    <t>PASO 5</t>
  </si>
  <si>
    <t>Los puntajes ponderados y el ranking final se calculan automáticamente en la misma hoja.</t>
  </si>
  <si>
    <t>PASO 6</t>
  </si>
  <si>
    <t>La hoja  «3_RESUMEN»  muestra el cuadro comparativo y el proveedor ganador recomendado.</t>
  </si>
  <si>
    <t>NOTAS</t>
  </si>
  <si>
    <t>• Presupuesto máximo disponible: $40.000.000 IVA incluido. Toda oferta que supere este monto es INADMISIBLE.</t>
  </si>
  <si>
    <t>• Garantía mínima requerida: 12 meses desde recepción conforme.</t>
  </si>
  <si>
    <t>• El color definitivo del mobiliario se ratifica al momento de emitir la OC.</t>
  </si>
  <si>
    <t>• Plazo OC: proveedor adjudicado tiene 1 día hábil para aceptar.</t>
  </si>
  <si>
    <t>• Ponderaciones: Precio 40% | Garantía 20% | Experiencia 20% | Regional 10% | Comportamiento 10%.</t>
  </si>
  <si>
    <t>ETAPA 1 – EVALUACIÓN DE ADMISIBILIDAD</t>
  </si>
  <si>
    <t>Solo pasarán a evaluación las ofertas que cumplan el 100% de los criterios técnicos y no superen el presupuesto máximo de $40.000.000 IVA incluido.</t>
  </si>
  <si>
    <t>CRITERIO DE ADMISIBILIDAD</t>
  </si>
  <si>
    <t>OFERTA 1</t>
  </si>
  <si>
    <t>OFERTA 2</t>
  </si>
  <si>
    <t>OFERTA 3</t>
  </si>
  <si>
    <t>OFERTA 4</t>
  </si>
  <si>
    <t>OFERTA 5</t>
  </si>
  <si>
    <t>OFERTA 6</t>
  </si>
  <si>
    <t>RESULTADO</t>
  </si>
  <si>
    <t>Nombre del Proveedor</t>
  </si>
  <si>
    <t>Proveedor 5</t>
  </si>
  <si>
    <t>Proveedor 6</t>
  </si>
  <si>
    <t>Monto Total Oferta ($ IVA incluido)</t>
  </si>
  <si>
    <t>A1  Cotización desglosada por línea de producto</t>
  </si>
  <si>
    <t>SI</t>
  </si>
  <si>
    <t>A2  Adjunta imágenes referenciales y fichas técnicas de cada ítem</t>
  </si>
  <si>
    <t>A3  Cumplimiento 100% especificaciones: Escritorio Recto (74 un.) – 150x65 cm, melamina 18mm gris humo, base metálica TIG</t>
  </si>
  <si>
    <t>A4  Cumplimiento 100% especificaciones: Cajonera (74 un.) – melamina 18mm, rieles telescópicos 45cm, ruedas giratorias</t>
  </si>
  <si>
    <t>A5  Cumplimiento 100% especificaciones: Escritorio Director (1 un.) – 1800x800mm, retorno 1600x600mm, melamina 25-30mm</t>
  </si>
  <si>
    <t>A6  Cumplimiento 100% especificaciones: Silla Ejecutiva (53 un.) – malla técnica, mecanismo sincrónico, carga 150kg</t>
  </si>
  <si>
    <t>A7  Cumplimiento 100% especificaciones: Silla Director (1 un.) – ecocuero negro, apoya piernas, pistón Clase 4</t>
  </si>
  <si>
    <t>A8  Cumplimiento 100% especificaciones: Silla Operativa (28 un.) – malla técnica, mecanismo sincrónico, carga 150kg</t>
  </si>
  <si>
    <t>A9  Cumplimiento 100% especificaciones: Mesa Reuniones Oval (1 un.) – 2,90x1,20m, laminado alta presión, pedestal metálico</t>
  </si>
  <si>
    <t>A10  Cumplimiento 100% especificaciones: Sofá Dirección (1×3 cuerpos + 2×1 cuerpo) – ecocuero negro, pino sólido</t>
  </si>
  <si>
    <t>A11  Cumplimiento 100% especificaciones: Silla Básica Oficina (16 un.) – acero ovalado, lanilla alto tráfico, 45cm asiento</t>
  </si>
  <si>
    <t>A12  Cumplimiento 100% especificaciones: Silla Tipo Aeropuerto (3 un.) – 4 asientos, acero perforado, cromo</t>
  </si>
  <si>
    <t>A13  Incluye servicio de armado e instalación completa en dependencias SLEP</t>
  </si>
  <si>
    <t>A14  Incluye transporte, logística, carga y descarga (costo incluido en oferta)</t>
  </si>
  <si>
    <t>A15  Garantía mínima de 12 meses contra defectos de fabricación</t>
  </si>
  <si>
    <t>A16  Monto total NO supera el presupuesto máximo de $40.000.000 IVA incluido</t>
  </si>
  <si>
    <t>RESULTADO ADMISIBILIDAD</t>
  </si>
  <si>
    <t>← Ver cada columna</t>
  </si>
  <si>
    <t>ETAPA 2 – EVALUACIÓN DE OFERTAS ADMISIBLES</t>
  </si>
  <si>
    <t>Solo completar columnas de proveedores que resultaron ADMISIBLES en la hoja 1_ADMISIBILIDAD.</t>
  </si>
  <si>
    <t>CRITERIO</t>
  </si>
  <si>
    <t>PONDERACIÓN</t>
  </si>
  <si>
    <t>A. PRECIO</t>
  </si>
  <si>
    <t>Precio Total Oferta ($ IVA incluido) — ingresar monto</t>
  </si>
  <si>
    <t>Precio mínimo entre ofertas admisibles (Pmin)</t>
  </si>
  <si>
    <t>Puntaje Precio (Pmin/Pt × 100)</t>
  </si>
  <si>
    <t>Puntaje Ponderado A (×40%)</t>
  </si>
  <si>
    <t>B. GARANTÍA</t>
  </si>
  <si>
    <t>Meses de garantía TOTALES ofrecidos (mínimo exigido = 12 meses)</t>
  </si>
  <si>
    <t>Meses adicionales sobre el mínimo (Gt = total − 12)</t>
  </si>
  <si>
    <t>Gmax (mayor cantidad de meses adicionales entre ofertas)</t>
  </si>
  <si>
    <t>Puntaje Garantía (Gt/Gmax × 100)</t>
  </si>
  <si>
    <t>Puntaje Ponderado B (×20%)</t>
  </si>
  <si>
    <t>C. EXPERIENCIA EN EL RUBRO</t>
  </si>
  <si>
    <t>Antigüedad actividad económica relevante (SII)</t>
  </si>
  <si>
    <t>Más de 2 años</t>
  </si>
  <si>
    <t>Puntaje Experiencia (100/50/10/2 pts)</t>
  </si>
  <si>
    <t>Puntaje Ponderado C (×20%)</t>
  </si>
  <si>
    <t>D. PROVEEDOR REGIONAL</t>
  </si>
  <si>
    <t>¿Domicilio tributario en Región de Antofagasta? (SI / NO)</t>
  </si>
  <si>
    <t>NO</t>
  </si>
  <si>
    <t>Puntaje Regional (100 si regional / 0 si no)</t>
  </si>
  <si>
    <t>Puntaje Ponderado D (×10%)</t>
  </si>
  <si>
    <t>E. COMPORTAMIENTO CONTRACTUAL ANTERIOR</t>
  </si>
  <si>
    <t>Historial contractual en Convenio Marco</t>
  </si>
  <si>
    <t>Sin antecedentes negativos</t>
  </si>
  <si>
    <t>Puntaje Comportamiento (100/50/0 pts)</t>
  </si>
  <si>
    <t>Puntaje Ponderado E (×10%)</t>
  </si>
  <si>
    <t>PUNTAJE FINAL  (A+B+C+D+E)</t>
  </si>
  <si>
    <t>RANKING</t>
  </si>
  <si>
    <t>CUADRO RESUMEN – EVALUACIÓN DE OFERTAS</t>
  </si>
  <si>
    <t>Proceso: Adquisición de Mobiliario 4° Piso – SLEP Antofagasta  |  Presupuesto máx.: $40.000.000 IVA inc.</t>
  </si>
  <si>
    <t>Proveedor</t>
  </si>
  <si>
    <t>Admisibilidad</t>
  </si>
  <si>
    <t>Monto Oferta ($)</t>
  </si>
  <si>
    <t>Puntaje Precio (40%)</t>
  </si>
  <si>
    <t>Puntaje Garantía (20%)</t>
  </si>
  <si>
    <t>Puntaje Experiencia (20%)</t>
  </si>
  <si>
    <t>Puntaje Regional (10%)</t>
  </si>
  <si>
    <t>Puntaje Comportamiento (10%)</t>
  </si>
  <si>
    <t>PUNTAJE FINAL</t>
  </si>
  <si>
    <t>🏆  OFERTA RECOMENDADA</t>
  </si>
  <si>
    <t>EVALUADOR DE OFERTAS – ADQUISICIÓN DE MOBILIARIO</t>
  </si>
  <si>
    <t>SLEP Antofagasta – Subdirección de Infraestructura y Mantenimiento</t>
  </si>
  <si>
    <t>Nombre(s) del Evaluador(es)</t>
  </si>
  <si>
    <t>MELMAN SPA</t>
  </si>
  <si>
    <t>COMERCIAL E INDUSTRIAL MUEBLES ASENJO LTDA</t>
  </si>
  <si>
    <t>COMERCIALIZADORA HP LTDA.</t>
  </si>
  <si>
    <t>STATUS SPA</t>
  </si>
  <si>
    <t>1 antecedente de incumplimiento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</si>
</sst>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&quot; meses&quot;"/>
  </numFmts>
  <fonts count="24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3"/>
      <color rgb="FFFFFFFF"/>
      <name val="Arial"/>
      <charset val="1"/>
    </font>
    <font>
      <i/>
      <sz val="9"/>
      <color rgb="FF1F3864"/>
      <name val="Arial"/>
      <charset val="1"/>
    </font>
    <font>
      <b/>
      <sz val="10"/>
      <color rgb="FFFFFFFF"/>
      <name val="Arial"/>
      <charset val="1"/>
    </font>
    <font>
      <b/>
      <sz val="10"/>
      <color rgb="FF000080"/>
      <name val="Arial"/>
      <charset val="1"/>
    </font>
    <font>
      <sz val="10"/>
      <color rgb="FF000080"/>
      <name val="Arial"/>
      <charset val="1"/>
    </font>
    <font>
      <sz val="9"/>
      <name val="Arial"/>
      <charset val="1"/>
    </font>
    <font>
      <sz val="10"/>
      <color rgb="FF375623"/>
      <name val="Arial"/>
      <charset val="1"/>
    </font>
    <font>
      <b/>
      <sz val="10"/>
      <name val="Arial"/>
      <charset val="1"/>
    </font>
    <font>
      <i/>
      <sz val="9"/>
      <color rgb="FF7F7F7F"/>
      <name val="Arial"/>
      <charset val="1"/>
    </font>
    <font>
      <i/>
      <sz val="9"/>
      <name val="Arial"/>
      <charset val="1"/>
    </font>
    <font>
      <i/>
      <sz val="10"/>
      <color rgb="FF000000"/>
      <name val="Arial"/>
      <charset val="1"/>
    </font>
    <font>
      <sz val="10"/>
      <name val="Arial"/>
      <charset val="1"/>
    </font>
    <font>
      <b/>
      <sz val="9"/>
      <name val="Arial"/>
      <charset val="1"/>
    </font>
    <font>
      <sz val="9"/>
      <color rgb="FF000080"/>
      <name val="Arial"/>
      <charset val="1"/>
    </font>
    <font>
      <b/>
      <sz val="11"/>
      <color rgb="FFFFFFFF"/>
      <name val="Arial"/>
      <charset val="1"/>
    </font>
    <font>
      <b/>
      <sz val="11"/>
      <color rgb="FF1F3864"/>
      <name val="Arial"/>
      <charset val="1"/>
    </font>
    <font>
      <b/>
      <sz val="12"/>
      <color rgb="FF375623"/>
      <name val="Arial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D6E4F0"/>
      </patternFill>
    </fill>
    <fill>
      <patternFill patternType="solid">
        <fgColor rgb="FFFFF2CC"/>
        <bgColor rgb="FFF2F2F2"/>
      </patternFill>
    </fill>
    <fill>
      <patternFill patternType="solid">
        <fgColor rgb="FFD6E4F0"/>
        <bgColor rgb="FFD9E1F2"/>
      </patternFill>
    </fill>
    <fill>
      <patternFill patternType="solid">
        <fgColor rgb="FFD9E1F2"/>
        <bgColor rgb="FFD6E4F0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4B942"/>
        <bgColor rgb="FFFF9900"/>
      </patternFill>
    </fill>
    <fill>
      <patternFill patternType="solid">
        <fgColor rgb="FF375623"/>
        <bgColor rgb="FF3333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9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14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15" fillId="10" borderId="1" xfId="0" applyFont="1" applyFill="1" applyBorder="1" applyAlignment="1">
      <alignment horizontal="left" vertical="center" wrapText="1"/>
    </xf>
    <xf numFmtId="0" fontId="0" fillId="10" borderId="1" xfId="0" applyFill="1" applyBorder="1"/>
    <xf numFmtId="164" fontId="13" fillId="10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0" fillId="9" borderId="1" xfId="0" applyFill="1" applyBorder="1"/>
    <xf numFmtId="2" fontId="16" fillId="9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2" fontId="12" fillId="7" borderId="1" xfId="0" applyNumberFormat="1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165" fontId="16" fillId="10" borderId="1" xfId="0" applyNumberFormat="1" applyFont="1" applyFill="1" applyBorder="1" applyAlignment="1">
      <alignment horizontal="center" vertical="center"/>
    </xf>
    <xf numFmtId="165" fontId="13" fillId="10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9" fontId="19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left" vertical="center"/>
    </xf>
    <xf numFmtId="0" fontId="0" fillId="11" borderId="2" xfId="0" applyFill="1" applyBorder="1"/>
    <xf numFmtId="0" fontId="20" fillId="11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164" fontId="16" fillId="6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/>
    </xf>
    <xf numFmtId="2" fontId="12" fillId="11" borderId="1" xfId="0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0" fillId="13" borderId="0" xfId="0" applyFill="1"/>
    <xf numFmtId="0" fontId="8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19" fillId="12" borderId="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b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D9E1F2"/>
      <rgbColor rgb="FFFF99CC"/>
      <rgbColor rgb="FFCC99FF"/>
      <rgbColor rgb="FFFFC7CE"/>
      <rgbColor rgb="FF2E75B6"/>
      <rgbColor rgb="FF33CCCC"/>
      <rgbColor rgb="FF99CC00"/>
      <rgbColor rgb="FFF4B942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C17"/>
  <sheetViews>
    <sheetView showGridLines="0" zoomScale="72" zoomScaleNormal="72" workbookViewId="0">
      <selection activeCell="L8" sqref="L8"/>
    </sheetView>
  </sheetViews>
  <sheetFormatPr baseColWidth="10" defaultColWidth="8.54296875" defaultRowHeight="14.5" x14ac:dyDescent="0.35"/>
  <cols>
    <col min="1" max="1" width="3" customWidth="1"/>
    <col min="2" max="2" width="40" customWidth="1"/>
    <col min="3" max="3" width="60" customWidth="1"/>
  </cols>
  <sheetData>
    <row r="1" spans="2:3" ht="36" customHeight="1" x14ac:dyDescent="0.35">
      <c r="B1" s="64" t="s">
        <v>95</v>
      </c>
      <c r="C1" s="64"/>
    </row>
    <row r="2" spans="2:3" ht="19.5" customHeight="1" x14ac:dyDescent="0.35">
      <c r="B2" s="65" t="s">
        <v>96</v>
      </c>
      <c r="C2" s="65"/>
    </row>
    <row r="3" spans="2:3" x14ac:dyDescent="0.35">
      <c r="B3" t="s">
        <v>97</v>
      </c>
      <c r="C3" s="55"/>
    </row>
    <row r="5" spans="2:3" ht="31.5" customHeight="1" x14ac:dyDescent="0.35">
      <c r="B5" s="1"/>
      <c r="C5" s="2"/>
    </row>
    <row r="6" spans="2:3" ht="31.5" customHeight="1" x14ac:dyDescent="0.35">
      <c r="B6" s="3" t="s">
        <v>0</v>
      </c>
      <c r="C6" s="4" t="s">
        <v>1</v>
      </c>
    </row>
    <row r="7" spans="2:3" ht="31.5" customHeight="1" x14ac:dyDescent="0.35">
      <c r="B7" s="3" t="s">
        <v>2</v>
      </c>
      <c r="C7" s="4" t="s">
        <v>3</v>
      </c>
    </row>
    <row r="8" spans="2:3" ht="31.5" customHeight="1" x14ac:dyDescent="0.35">
      <c r="B8" s="3" t="s">
        <v>4</v>
      </c>
      <c r="C8" s="4" t="s">
        <v>5</v>
      </c>
    </row>
    <row r="9" spans="2:3" ht="31.5" customHeight="1" x14ac:dyDescent="0.35">
      <c r="B9" s="3" t="s">
        <v>6</v>
      </c>
      <c r="C9" s="4" t="s">
        <v>7</v>
      </c>
    </row>
    <row r="10" spans="2:3" ht="31.5" customHeight="1" x14ac:dyDescent="0.35">
      <c r="B10" s="3" t="s">
        <v>8</v>
      </c>
      <c r="C10" s="4" t="s">
        <v>9</v>
      </c>
    </row>
    <row r="11" spans="2:3" ht="31.5" customHeight="1" x14ac:dyDescent="0.35">
      <c r="B11" s="3" t="s">
        <v>10</v>
      </c>
      <c r="C11" s="4" t="s">
        <v>11</v>
      </c>
    </row>
    <row r="12" spans="2:3" ht="31.5" customHeight="1" x14ac:dyDescent="0.35">
      <c r="B12" s="1"/>
      <c r="C12" s="2"/>
    </row>
    <row r="13" spans="2:3" ht="31.5" customHeight="1" x14ac:dyDescent="0.35">
      <c r="B13" s="5" t="s">
        <v>12</v>
      </c>
      <c r="C13" s="6" t="s">
        <v>13</v>
      </c>
    </row>
    <row r="14" spans="2:3" ht="31.5" customHeight="1" x14ac:dyDescent="0.35">
      <c r="B14" s="1"/>
      <c r="C14" s="2" t="s">
        <v>14</v>
      </c>
    </row>
    <row r="15" spans="2:3" ht="31.5" customHeight="1" x14ac:dyDescent="0.35">
      <c r="B15" s="1"/>
      <c r="C15" s="2" t="s">
        <v>15</v>
      </c>
    </row>
    <row r="16" spans="2:3" ht="31.5" customHeight="1" x14ac:dyDescent="0.35">
      <c r="B16" s="1"/>
      <c r="C16" s="2" t="s">
        <v>16</v>
      </c>
    </row>
    <row r="17" spans="2:3" ht="31.5" customHeight="1" x14ac:dyDescent="0.35">
      <c r="B17" s="1"/>
      <c r="C17" s="2" t="s">
        <v>17</v>
      </c>
    </row>
  </sheetData>
  <mergeCells count="2">
    <mergeCell ref="B1:C1"/>
    <mergeCell ref="B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I28"/>
  <sheetViews>
    <sheetView showGridLines="0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9" sqref="O19"/>
    </sheetView>
  </sheetViews>
  <sheetFormatPr baseColWidth="10" defaultColWidth="8.54296875" defaultRowHeight="14.5" x14ac:dyDescent="0.35"/>
  <cols>
    <col min="1" max="1" width="3" customWidth="1"/>
    <col min="2" max="2" width="45" customWidth="1"/>
    <col min="3" max="8" width="16" customWidth="1"/>
    <col min="9" max="9" width="18" customWidth="1"/>
  </cols>
  <sheetData>
    <row r="1" spans="2:9" ht="31.5" customHeight="1" x14ac:dyDescent="0.35">
      <c r="B1" s="59" t="s">
        <v>18</v>
      </c>
      <c r="C1" s="59"/>
      <c r="D1" s="59"/>
      <c r="E1" s="59"/>
      <c r="F1" s="59"/>
      <c r="G1" s="59"/>
      <c r="H1" s="59"/>
      <c r="I1" s="59"/>
    </row>
    <row r="2" spans="2:9" ht="27.75" customHeight="1" x14ac:dyDescent="0.35">
      <c r="B2" s="66" t="s">
        <v>19</v>
      </c>
      <c r="C2" s="66"/>
      <c r="D2" s="66"/>
      <c r="E2" s="66"/>
      <c r="F2" s="66"/>
      <c r="G2" s="66"/>
      <c r="H2" s="66"/>
      <c r="I2" s="66"/>
    </row>
    <row r="3" spans="2:9" ht="7.5" customHeight="1" x14ac:dyDescent="0.35"/>
    <row r="4" spans="2:9" ht="39.75" customHeight="1" x14ac:dyDescent="0.35">
      <c r="B4" s="7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7" t="s">
        <v>27</v>
      </c>
    </row>
    <row r="5" spans="2:9" ht="52" x14ac:dyDescent="0.35">
      <c r="B5" s="9" t="s">
        <v>28</v>
      </c>
      <c r="C5" s="10" t="s">
        <v>98</v>
      </c>
      <c r="D5" s="56" t="s">
        <v>99</v>
      </c>
      <c r="E5" s="56" t="s">
        <v>100</v>
      </c>
      <c r="F5" s="10" t="s">
        <v>101</v>
      </c>
      <c r="G5" s="10" t="s">
        <v>29</v>
      </c>
      <c r="H5" s="10" t="s">
        <v>30</v>
      </c>
    </row>
    <row r="6" spans="2:9" ht="21.75" customHeight="1" x14ac:dyDescent="0.35">
      <c r="B6" s="11" t="s">
        <v>31</v>
      </c>
      <c r="C6" s="12">
        <v>32079510</v>
      </c>
      <c r="D6" s="12">
        <v>33999999</v>
      </c>
      <c r="E6" s="12">
        <v>32449932</v>
      </c>
      <c r="F6" s="12">
        <v>32990225</v>
      </c>
      <c r="G6" s="12">
        <v>0</v>
      </c>
      <c r="H6" s="12">
        <v>0</v>
      </c>
    </row>
    <row r="7" spans="2:9" ht="27.75" customHeight="1" x14ac:dyDescent="0.35">
      <c r="B7" s="13" t="s">
        <v>32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2"/>
    </row>
    <row r="8" spans="2:9" ht="27.75" customHeight="1" x14ac:dyDescent="0.35">
      <c r="B8" s="15" t="s">
        <v>34</v>
      </c>
      <c r="C8" s="14" t="s">
        <v>33</v>
      </c>
      <c r="D8" s="14" t="s">
        <v>33</v>
      </c>
      <c r="E8" s="14" t="s">
        <v>33</v>
      </c>
      <c r="F8" s="14" t="s">
        <v>73</v>
      </c>
      <c r="G8" s="14" t="s">
        <v>33</v>
      </c>
      <c r="H8" s="14" t="s">
        <v>33</v>
      </c>
      <c r="I8" s="2"/>
    </row>
    <row r="9" spans="2:9" ht="34.5" x14ac:dyDescent="0.35">
      <c r="B9" s="13" t="s">
        <v>35</v>
      </c>
      <c r="C9" s="14" t="s">
        <v>33</v>
      </c>
      <c r="D9" s="14" t="s">
        <v>33</v>
      </c>
      <c r="E9" s="14" t="s">
        <v>33</v>
      </c>
      <c r="F9" s="14" t="s">
        <v>73</v>
      </c>
      <c r="G9" s="14" t="s">
        <v>33</v>
      </c>
      <c r="H9" s="14" t="s">
        <v>33</v>
      </c>
      <c r="I9" s="2"/>
    </row>
    <row r="10" spans="2:9" ht="34.5" x14ac:dyDescent="0.35">
      <c r="B10" s="15" t="s">
        <v>36</v>
      </c>
      <c r="C10" s="14" t="s">
        <v>33</v>
      </c>
      <c r="D10" s="14" t="s">
        <v>33</v>
      </c>
      <c r="E10" s="14" t="s">
        <v>33</v>
      </c>
      <c r="F10" s="14" t="s">
        <v>73</v>
      </c>
      <c r="G10" s="14" t="s">
        <v>33</v>
      </c>
      <c r="H10" s="14" t="s">
        <v>33</v>
      </c>
      <c r="I10" s="2"/>
    </row>
    <row r="11" spans="2:9" ht="27.75" customHeight="1" x14ac:dyDescent="0.35">
      <c r="B11" s="13" t="s">
        <v>37</v>
      </c>
      <c r="C11" s="14" t="s">
        <v>33</v>
      </c>
      <c r="D11" s="14" t="s">
        <v>33</v>
      </c>
      <c r="E11" s="14" t="s">
        <v>33</v>
      </c>
      <c r="F11" s="14" t="s">
        <v>73</v>
      </c>
      <c r="G11" s="14" t="s">
        <v>33</v>
      </c>
      <c r="H11" s="14" t="s">
        <v>33</v>
      </c>
      <c r="I11" s="2"/>
    </row>
    <row r="12" spans="2:9" ht="27.75" customHeight="1" x14ac:dyDescent="0.35">
      <c r="B12" s="15" t="s">
        <v>38</v>
      </c>
      <c r="C12" s="14" t="s">
        <v>33</v>
      </c>
      <c r="D12" s="14" t="s">
        <v>33</v>
      </c>
      <c r="E12" s="14" t="s">
        <v>33</v>
      </c>
      <c r="F12" s="14" t="s">
        <v>73</v>
      </c>
      <c r="G12" s="14" t="s">
        <v>33</v>
      </c>
      <c r="H12" s="14" t="s">
        <v>33</v>
      </c>
      <c r="I12" s="2"/>
    </row>
    <row r="13" spans="2:9" ht="27.75" customHeight="1" x14ac:dyDescent="0.35">
      <c r="B13" s="13" t="s">
        <v>39</v>
      </c>
      <c r="C13" s="14" t="s">
        <v>33</v>
      </c>
      <c r="D13" s="14" t="s">
        <v>33</v>
      </c>
      <c r="E13" s="14" t="s">
        <v>33</v>
      </c>
      <c r="F13" s="14" t="s">
        <v>73</v>
      </c>
      <c r="G13" s="14" t="s">
        <v>33</v>
      </c>
      <c r="H13" s="14" t="s">
        <v>33</v>
      </c>
      <c r="I13" s="2"/>
    </row>
    <row r="14" spans="2:9" ht="27.75" customHeight="1" x14ac:dyDescent="0.35">
      <c r="B14" s="15" t="s">
        <v>40</v>
      </c>
      <c r="C14" s="14" t="s">
        <v>33</v>
      </c>
      <c r="D14" s="14" t="s">
        <v>33</v>
      </c>
      <c r="E14" s="14" t="s">
        <v>33</v>
      </c>
      <c r="F14" s="14" t="s">
        <v>73</v>
      </c>
      <c r="G14" s="14" t="s">
        <v>33</v>
      </c>
      <c r="H14" s="14" t="s">
        <v>33</v>
      </c>
      <c r="I14" s="2"/>
    </row>
    <row r="15" spans="2:9" ht="27.75" customHeight="1" x14ac:dyDescent="0.35">
      <c r="B15" s="13" t="s">
        <v>41</v>
      </c>
      <c r="C15" s="14" t="s">
        <v>73</v>
      </c>
      <c r="D15" s="14" t="s">
        <v>33</v>
      </c>
      <c r="E15" s="14" t="s">
        <v>33</v>
      </c>
      <c r="F15" s="14" t="s">
        <v>73</v>
      </c>
      <c r="G15" s="14" t="s">
        <v>33</v>
      </c>
      <c r="H15" s="14" t="s">
        <v>33</v>
      </c>
      <c r="I15" s="2"/>
    </row>
    <row r="16" spans="2:9" ht="27.75" customHeight="1" x14ac:dyDescent="0.35">
      <c r="B16" s="15" t="s">
        <v>42</v>
      </c>
      <c r="C16" s="14" t="s">
        <v>73</v>
      </c>
      <c r="D16" s="14" t="s">
        <v>33</v>
      </c>
      <c r="E16" s="14" t="s">
        <v>33</v>
      </c>
      <c r="F16" s="14" t="s">
        <v>73</v>
      </c>
      <c r="G16" s="14" t="s">
        <v>33</v>
      </c>
      <c r="H16" s="14" t="s">
        <v>33</v>
      </c>
      <c r="I16" s="2"/>
    </row>
    <row r="17" spans="2:9" ht="27.75" customHeight="1" x14ac:dyDescent="0.35">
      <c r="B17" s="13" t="s">
        <v>43</v>
      </c>
      <c r="C17" s="14" t="s">
        <v>33</v>
      </c>
      <c r="D17" s="14" t="s">
        <v>33</v>
      </c>
      <c r="E17" s="14" t="s">
        <v>33</v>
      </c>
      <c r="F17" s="14" t="s">
        <v>73</v>
      </c>
      <c r="G17" s="14" t="s">
        <v>33</v>
      </c>
      <c r="H17" s="14" t="s">
        <v>33</v>
      </c>
      <c r="I17" s="2"/>
    </row>
    <row r="18" spans="2:9" ht="27.75" customHeight="1" x14ac:dyDescent="0.35">
      <c r="B18" s="15" t="s">
        <v>44</v>
      </c>
      <c r="C18" s="14" t="s">
        <v>33</v>
      </c>
      <c r="D18" s="14" t="s">
        <v>33</v>
      </c>
      <c r="E18" s="14" t="s">
        <v>73</v>
      </c>
      <c r="F18" s="14" t="s">
        <v>33</v>
      </c>
      <c r="G18" s="14" t="s">
        <v>33</v>
      </c>
      <c r="H18" s="14" t="s">
        <v>33</v>
      </c>
      <c r="I18" s="2"/>
    </row>
    <row r="19" spans="2:9" ht="27.75" customHeight="1" x14ac:dyDescent="0.35">
      <c r="B19" s="13" t="s">
        <v>45</v>
      </c>
      <c r="C19" s="14" t="s">
        <v>33</v>
      </c>
      <c r="D19" s="14" t="s">
        <v>33</v>
      </c>
      <c r="E19" s="14" t="s">
        <v>33</v>
      </c>
      <c r="F19" s="14" t="s">
        <v>73</v>
      </c>
      <c r="G19" s="14" t="s">
        <v>33</v>
      </c>
      <c r="H19" s="14" t="s">
        <v>33</v>
      </c>
      <c r="I19" s="2"/>
    </row>
    <row r="20" spans="2:9" ht="27.75" customHeight="1" x14ac:dyDescent="0.35">
      <c r="B20" s="15" t="s">
        <v>46</v>
      </c>
      <c r="C20" s="14" t="s">
        <v>33</v>
      </c>
      <c r="D20" s="14" t="s">
        <v>33</v>
      </c>
      <c r="E20" s="14" t="s">
        <v>33</v>
      </c>
      <c r="F20" s="14" t="s">
        <v>73</v>
      </c>
      <c r="G20" s="14" t="s">
        <v>33</v>
      </c>
      <c r="H20" s="14" t="s">
        <v>33</v>
      </c>
      <c r="I20" s="2"/>
    </row>
    <row r="21" spans="2:9" ht="27.75" customHeight="1" x14ac:dyDescent="0.35">
      <c r="B21" s="13" t="s">
        <v>47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2"/>
    </row>
    <row r="22" spans="2:9" ht="27.75" customHeight="1" x14ac:dyDescent="0.35">
      <c r="B22" s="15" t="s">
        <v>48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2"/>
    </row>
    <row r="23" spans="2:9" ht="31.5" customHeight="1" x14ac:dyDescent="0.35">
      <c r="B23" s="16" t="s">
        <v>49</v>
      </c>
      <c r="C23" s="17" t="str">
        <f t="shared" ref="C23:H23" si="0">IF(AND(COUNTIF(C7:C22,"NO")=0,C6&lt;=40000000,C6&gt;0),"✔ ADMISIBLE","✘ INADMISIBLE")</f>
        <v>✘ INADMISIBLE</v>
      </c>
      <c r="D23" s="17" t="str">
        <f t="shared" si="0"/>
        <v>✔ ADMISIBLE</v>
      </c>
      <c r="E23" s="17" t="str">
        <f t="shared" si="0"/>
        <v>✘ INADMISIBLE</v>
      </c>
      <c r="F23" s="17" t="str">
        <f t="shared" si="0"/>
        <v>✘ INADMISIBLE</v>
      </c>
      <c r="G23" s="17" t="str">
        <f t="shared" si="0"/>
        <v>✘ INADMISIBLE</v>
      </c>
      <c r="H23" s="17" t="str">
        <f t="shared" si="0"/>
        <v>✘ INADMISIBLE</v>
      </c>
      <c r="I23" s="18" t="s">
        <v>50</v>
      </c>
    </row>
    <row r="26" spans="2:9" x14ac:dyDescent="0.35">
      <c r="C26" s="67"/>
      <c r="D26" s="67"/>
      <c r="E26" s="67"/>
      <c r="F26" s="67"/>
      <c r="G26" s="67"/>
      <c r="H26" s="67"/>
      <c r="I26" s="67"/>
    </row>
    <row r="27" spans="2:9" x14ac:dyDescent="0.35">
      <c r="C27" s="67"/>
      <c r="D27" s="67"/>
      <c r="E27" s="67"/>
      <c r="F27" s="67"/>
      <c r="G27" s="67"/>
      <c r="H27" s="67"/>
      <c r="I27" s="67"/>
    </row>
    <row r="28" spans="2:9" x14ac:dyDescent="0.35">
      <c r="C28" s="67"/>
      <c r="D28" s="67"/>
      <c r="E28" s="67"/>
      <c r="F28" s="67"/>
      <c r="G28" s="67"/>
      <c r="H28" s="67"/>
      <c r="I28" s="67"/>
    </row>
  </sheetData>
  <mergeCells count="3">
    <mergeCell ref="B1:I1"/>
    <mergeCell ref="B2:I2"/>
    <mergeCell ref="C26:I28"/>
  </mergeCells>
  <conditionalFormatting sqref="C7:H22">
    <cfRule type="cellIs" dxfId="0" priority="2" operator="equal">
      <formula>"NO"</formula>
    </cfRule>
  </conditionalFormatting>
  <dataValidations count="1">
    <dataValidation type="list" sqref="C7:H22" xr:uid="{00000000-0002-0000-0100-000000000000}">
      <formula1>"SI,NO"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B1:I35"/>
  <sheetViews>
    <sheetView showGridLines="0" zoomScale="60" zoomScaleNormal="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F13" sqref="F13"/>
    </sheetView>
  </sheetViews>
  <sheetFormatPr baseColWidth="10" defaultColWidth="8.54296875" defaultRowHeight="14.5" x14ac:dyDescent="0.35"/>
  <cols>
    <col min="1" max="1" width="3" customWidth="1"/>
    <col min="2" max="2" width="38" customWidth="1"/>
    <col min="3" max="3" width="12" customWidth="1"/>
    <col min="4" max="9" width="16" customWidth="1"/>
  </cols>
  <sheetData>
    <row r="1" spans="2:9" ht="31.5" customHeight="1" x14ac:dyDescent="0.35">
      <c r="B1" s="59" t="s">
        <v>51</v>
      </c>
      <c r="C1" s="59"/>
      <c r="D1" s="59"/>
      <c r="E1" s="59"/>
      <c r="F1" s="59"/>
      <c r="G1" s="59"/>
      <c r="H1" s="59"/>
      <c r="I1" s="59"/>
    </row>
    <row r="2" spans="2:9" ht="24" customHeight="1" x14ac:dyDescent="0.35">
      <c r="B2" s="66" t="s">
        <v>52</v>
      </c>
      <c r="C2" s="66"/>
      <c r="D2" s="66"/>
      <c r="E2" s="66"/>
      <c r="F2" s="66"/>
      <c r="G2" s="66"/>
      <c r="H2" s="66"/>
      <c r="I2" s="66"/>
    </row>
    <row r="3" spans="2:9" ht="7.5" customHeight="1" x14ac:dyDescent="0.35"/>
    <row r="4" spans="2:9" ht="39.75" customHeight="1" x14ac:dyDescent="0.35">
      <c r="B4" s="7" t="s">
        <v>53</v>
      </c>
      <c r="C4" s="7" t="s">
        <v>54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</row>
    <row r="5" spans="2:9" ht="21.75" customHeight="1" x14ac:dyDescent="0.35">
      <c r="B5" s="9" t="s">
        <v>28</v>
      </c>
      <c r="C5" s="4"/>
      <c r="D5" s="10" t="str">
        <f>'1_ADMISIBILIDAD'!C5</f>
        <v>MELMAN SPA</v>
      </c>
      <c r="E5" s="56" t="str">
        <f>'1_ADMISIBILIDAD'!D5</f>
        <v>COMERCIAL E INDUSTRIAL MUEBLES ASENJO LTDA</v>
      </c>
      <c r="F5" s="56" t="str">
        <f>'1_ADMISIBILIDAD'!E5</f>
        <v>COMERCIALIZADORA HP LTDA.</v>
      </c>
      <c r="G5" s="10" t="str">
        <f>'1_ADMISIBILIDAD'!F5</f>
        <v>STATUS SPA</v>
      </c>
      <c r="H5" s="10" t="str">
        <f>'1_ADMISIBILIDAD'!G5</f>
        <v>Proveedor 5</v>
      </c>
      <c r="I5" s="10" t="str">
        <f>'1_ADMISIBILIDAD'!H5</f>
        <v>Proveedor 6</v>
      </c>
    </row>
    <row r="6" spans="2:9" ht="25.5" customHeight="1" x14ac:dyDescent="0.35">
      <c r="B6" s="20" t="s">
        <v>55</v>
      </c>
      <c r="C6" s="21">
        <v>0.4</v>
      </c>
      <c r="D6" s="22"/>
      <c r="E6" s="22"/>
      <c r="F6" s="22"/>
      <c r="G6" s="22"/>
      <c r="H6" s="22"/>
      <c r="I6" s="22"/>
    </row>
    <row r="7" spans="2:9" ht="21.75" customHeight="1" x14ac:dyDescent="0.35">
      <c r="B7" s="23" t="s">
        <v>56</v>
      </c>
      <c r="C7" s="24"/>
      <c r="D7" s="12"/>
      <c r="E7" s="12">
        <v>33999999</v>
      </c>
      <c r="F7" s="12"/>
      <c r="G7" s="12"/>
      <c r="H7" s="12"/>
      <c r="I7" s="12"/>
    </row>
    <row r="8" spans="2:9" ht="18" customHeight="1" x14ac:dyDescent="0.35">
      <c r="B8" s="25" t="s">
        <v>57</v>
      </c>
      <c r="C8" s="26"/>
      <c r="D8" s="27">
        <f>MIN(D7:I7)</f>
        <v>33999999</v>
      </c>
      <c r="E8" s="27">
        <f>MIN(D7:I7)</f>
        <v>33999999</v>
      </c>
      <c r="F8" s="27">
        <f>MIN(D7:I7)</f>
        <v>33999999</v>
      </c>
      <c r="G8" s="27">
        <f>MIN(D7:I7)</f>
        <v>33999999</v>
      </c>
      <c r="H8" s="27">
        <f>MIN(D7:I7)</f>
        <v>33999999</v>
      </c>
      <c r="I8" s="27">
        <f>MIN(D7:I7)</f>
        <v>33999999</v>
      </c>
    </row>
    <row r="9" spans="2:9" ht="21.75" customHeight="1" x14ac:dyDescent="0.35">
      <c r="B9" s="28" t="s">
        <v>58</v>
      </c>
      <c r="C9" s="29"/>
      <c r="D9" s="30" t="str">
        <f>IF(D7=0,"",IF(D7&gt;40000000,"INADMISIBLE",ROUND((D8/D7)*100,2)))</f>
        <v/>
      </c>
      <c r="E9" s="30">
        <f>IF(E7=0,"",IF(E7&gt;40000000,"INADMISIBLE",ROUND((D8/E7)*100,2)))</f>
        <v>100</v>
      </c>
      <c r="F9" s="30" t="str">
        <f>IF(F7=0,"",IF(F7&gt;40000000,"INADMISIBLE",ROUND((D8/F7)*100,2)))</f>
        <v/>
      </c>
      <c r="G9" s="30" t="str">
        <f>IF(G7=0,"",IF(G7&gt;40000000,"INADMISIBLE",ROUND((D8/G7)*100,2)))</f>
        <v/>
      </c>
      <c r="H9" s="30" t="str">
        <f>IF(H7=0,"",IF(H7&gt;40000000,"INADMISIBLE",ROUND((D8/H7)*100,2)))</f>
        <v/>
      </c>
      <c r="I9" s="30" t="str">
        <f>IF(I7=0,"",IF(I7&gt;40000000,"INADMISIBLE",ROUND((D8/I7)*100,2)))</f>
        <v/>
      </c>
    </row>
    <row r="10" spans="2:9" ht="21.75" customHeight="1" x14ac:dyDescent="0.35">
      <c r="B10" s="31" t="s">
        <v>59</v>
      </c>
      <c r="C10" s="32"/>
      <c r="D10" s="33" t="str">
        <f t="shared" ref="D10:I10" si="0">IF(D9="","",IF(D9="INADMISIBLE",0,ROUND(D9*0.4,2)))</f>
        <v/>
      </c>
      <c r="E10" s="33">
        <f t="shared" si="0"/>
        <v>40</v>
      </c>
      <c r="F10" s="33" t="str">
        <f t="shared" si="0"/>
        <v/>
      </c>
      <c r="G10" s="33" t="str">
        <f t="shared" si="0"/>
        <v/>
      </c>
      <c r="H10" s="33" t="str">
        <f t="shared" si="0"/>
        <v/>
      </c>
      <c r="I10" s="33" t="str">
        <f t="shared" si="0"/>
        <v/>
      </c>
    </row>
    <row r="11" spans="2:9" ht="6" customHeight="1" x14ac:dyDescent="0.35"/>
    <row r="12" spans="2:9" ht="25.5" customHeight="1" x14ac:dyDescent="0.35">
      <c r="B12" s="20" t="s">
        <v>60</v>
      </c>
      <c r="C12" s="21">
        <v>0.2</v>
      </c>
      <c r="D12" s="22"/>
      <c r="E12" s="22"/>
      <c r="F12" s="22"/>
      <c r="G12" s="22"/>
      <c r="H12" s="22"/>
      <c r="I12" s="22"/>
    </row>
    <row r="13" spans="2:9" ht="21.75" customHeight="1" x14ac:dyDescent="0.35">
      <c r="B13" s="23" t="s">
        <v>61</v>
      </c>
      <c r="C13" s="24"/>
      <c r="D13" s="34"/>
      <c r="E13" s="34">
        <v>18</v>
      </c>
      <c r="F13" s="34"/>
      <c r="G13" s="34"/>
      <c r="H13" s="34"/>
      <c r="I13" s="34"/>
    </row>
    <row r="14" spans="2:9" ht="21.75" customHeight="1" x14ac:dyDescent="0.35">
      <c r="B14" s="15" t="s">
        <v>62</v>
      </c>
      <c r="C14" s="26"/>
      <c r="D14" s="35">
        <f t="shared" ref="D14:F14" si="1">IF(D13&lt;12,0,D13-12)</f>
        <v>0</v>
      </c>
      <c r="E14" s="35">
        <f t="shared" si="1"/>
        <v>6</v>
      </c>
      <c r="F14" s="35">
        <f t="shared" si="1"/>
        <v>0</v>
      </c>
      <c r="G14" s="35"/>
      <c r="H14" s="35"/>
      <c r="I14" s="35"/>
    </row>
    <row r="15" spans="2:9" ht="18" customHeight="1" x14ac:dyDescent="0.35">
      <c r="B15" s="25" t="s">
        <v>63</v>
      </c>
      <c r="C15" s="26"/>
      <c r="D15" s="36">
        <f>MAX(D14:I14)</f>
        <v>6</v>
      </c>
      <c r="E15" s="36">
        <f>MAX(D14:I14)</f>
        <v>6</v>
      </c>
      <c r="F15" s="36">
        <f>MAX(D14:I14)</f>
        <v>6</v>
      </c>
      <c r="G15" s="36"/>
      <c r="H15" s="36"/>
      <c r="I15" s="36"/>
    </row>
    <row r="16" spans="2:9" ht="21.75" customHeight="1" x14ac:dyDescent="0.35">
      <c r="B16" s="28" t="s">
        <v>64</v>
      </c>
      <c r="C16" s="29"/>
      <c r="D16" s="30" t="str">
        <f>IF(D13&lt;12,"INADMISIBLE",IF(D15=0,0,ROUND((D14/D15)*100,2)))</f>
        <v>INADMISIBLE</v>
      </c>
      <c r="E16" s="30">
        <f>IF(E13&lt;12,"INADMISIBLE",IF(D15=0,0,ROUND((E14/D15)*100,2)))</f>
        <v>100</v>
      </c>
      <c r="F16" s="30" t="str">
        <f>IF(F13&lt;12,"INADMISIBLE",IF(D15=0,0,ROUND((F14/D15)*100,2)))</f>
        <v>INADMISIBLE</v>
      </c>
      <c r="G16" s="30" t="str">
        <f>IF(G13&lt;12,"INADMISIBLE",IF(D15=0,0,ROUND((G14/D15)*100,2)))</f>
        <v>INADMISIBLE</v>
      </c>
      <c r="H16" s="30" t="str">
        <f>IF(H13&lt;12,"INADMISIBLE",IF(D15=0,0,ROUND((H14/D15)*100,2)))</f>
        <v>INADMISIBLE</v>
      </c>
      <c r="I16" s="30" t="str">
        <f>IF(I13&lt;12,"INADMISIBLE",IF(D15=0,0,ROUND((I14/D15)*100,2)))</f>
        <v>INADMISIBLE</v>
      </c>
    </row>
    <row r="17" spans="2:9" ht="21.75" customHeight="1" x14ac:dyDescent="0.35">
      <c r="B17" s="31" t="s">
        <v>65</v>
      </c>
      <c r="C17" s="32"/>
      <c r="D17" s="33">
        <f t="shared" ref="D17:I17" si="2">IF(D16="INADMISIBLE",0,ROUND(D16*0.2,2))</f>
        <v>0</v>
      </c>
      <c r="E17" s="33">
        <f t="shared" si="2"/>
        <v>20</v>
      </c>
      <c r="F17" s="33">
        <f t="shared" si="2"/>
        <v>0</v>
      </c>
      <c r="G17" s="33">
        <f t="shared" si="2"/>
        <v>0</v>
      </c>
      <c r="H17" s="33">
        <f t="shared" si="2"/>
        <v>0</v>
      </c>
      <c r="I17" s="33">
        <f t="shared" si="2"/>
        <v>0</v>
      </c>
    </row>
    <row r="18" spans="2:9" ht="6" customHeight="1" x14ac:dyDescent="0.35"/>
    <row r="19" spans="2:9" ht="25.5" customHeight="1" x14ac:dyDescent="0.35">
      <c r="B19" s="20" t="s">
        <v>66</v>
      </c>
      <c r="C19" s="21">
        <v>0.2</v>
      </c>
      <c r="D19" s="22"/>
      <c r="E19" s="22"/>
      <c r="F19" s="22"/>
      <c r="G19" s="22"/>
      <c r="H19" s="22"/>
      <c r="I19" s="22"/>
    </row>
    <row r="20" spans="2:9" ht="27.75" customHeight="1" x14ac:dyDescent="0.35">
      <c r="B20" s="23" t="s">
        <v>67</v>
      </c>
      <c r="C20" s="24"/>
      <c r="D20" s="37" t="s">
        <v>68</v>
      </c>
      <c r="E20" s="37" t="s">
        <v>68</v>
      </c>
      <c r="F20" s="37" t="s">
        <v>68</v>
      </c>
      <c r="G20" s="37"/>
      <c r="H20" s="37"/>
      <c r="I20" s="37"/>
    </row>
    <row r="21" spans="2:9" ht="21.75" customHeight="1" x14ac:dyDescent="0.35">
      <c r="B21" s="28" t="s">
        <v>69</v>
      </c>
      <c r="C21" s="29"/>
      <c r="D21" s="30">
        <f t="shared" ref="D21:I21" si="3">IF(D20="Más de 2 años",100,IF(D20="Entre 6 meses y 2 años",50,IF(D20="Entre publicación y 6 meses",10,2)))</f>
        <v>100</v>
      </c>
      <c r="E21" s="30">
        <f t="shared" si="3"/>
        <v>100</v>
      </c>
      <c r="F21" s="30">
        <f t="shared" si="3"/>
        <v>100</v>
      </c>
      <c r="G21" s="30">
        <f t="shared" si="3"/>
        <v>2</v>
      </c>
      <c r="H21" s="30">
        <f t="shared" si="3"/>
        <v>2</v>
      </c>
      <c r="I21" s="30">
        <f t="shared" si="3"/>
        <v>2</v>
      </c>
    </row>
    <row r="22" spans="2:9" ht="21.75" customHeight="1" x14ac:dyDescent="0.35">
      <c r="B22" s="31" t="s">
        <v>70</v>
      </c>
      <c r="C22" s="32"/>
      <c r="D22" s="33">
        <f t="shared" ref="D22:I22" si="4">ROUND(D21*0.2,2)</f>
        <v>20</v>
      </c>
      <c r="E22" s="33">
        <f t="shared" si="4"/>
        <v>20</v>
      </c>
      <c r="F22" s="33">
        <f t="shared" si="4"/>
        <v>20</v>
      </c>
      <c r="G22" s="33">
        <f t="shared" si="4"/>
        <v>0.4</v>
      </c>
      <c r="H22" s="33">
        <f t="shared" si="4"/>
        <v>0.4</v>
      </c>
      <c r="I22" s="33">
        <f t="shared" si="4"/>
        <v>0.4</v>
      </c>
    </row>
    <row r="23" spans="2:9" ht="6" customHeight="1" x14ac:dyDescent="0.35"/>
    <row r="24" spans="2:9" ht="25.5" customHeight="1" x14ac:dyDescent="0.35">
      <c r="B24" s="20" t="s">
        <v>71</v>
      </c>
      <c r="C24" s="21">
        <v>0.1</v>
      </c>
      <c r="D24" s="22"/>
      <c r="E24" s="22"/>
      <c r="F24" s="22"/>
      <c r="G24" s="22"/>
      <c r="H24" s="22"/>
      <c r="I24" s="22"/>
    </row>
    <row r="25" spans="2:9" ht="21.75" customHeight="1" x14ac:dyDescent="0.35">
      <c r="B25" s="23" t="s">
        <v>72</v>
      </c>
      <c r="C25" s="24"/>
      <c r="D25" s="38" t="s">
        <v>73</v>
      </c>
      <c r="E25" s="38" t="s">
        <v>73</v>
      </c>
      <c r="F25" s="38" t="s">
        <v>73</v>
      </c>
      <c r="G25" s="38" t="s">
        <v>73</v>
      </c>
      <c r="H25" s="38" t="s">
        <v>73</v>
      </c>
      <c r="I25" s="38" t="s">
        <v>73</v>
      </c>
    </row>
    <row r="26" spans="2:9" ht="21.75" customHeight="1" x14ac:dyDescent="0.35">
      <c r="B26" s="28" t="s">
        <v>74</v>
      </c>
      <c r="C26" s="29"/>
      <c r="D26" s="30">
        <f t="shared" ref="D26:I26" si="5">IF(D25="SI",100,0)</f>
        <v>0</v>
      </c>
      <c r="E26" s="30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</row>
    <row r="27" spans="2:9" ht="21.75" customHeight="1" x14ac:dyDescent="0.35">
      <c r="B27" s="31" t="s">
        <v>75</v>
      </c>
      <c r="C27" s="32"/>
      <c r="D27" s="33">
        <f t="shared" ref="D27:I27" si="6">ROUND(D26*0.1,2)</f>
        <v>0</v>
      </c>
      <c r="E27" s="33">
        <f t="shared" si="6"/>
        <v>0</v>
      </c>
      <c r="F27" s="33">
        <f t="shared" si="6"/>
        <v>0</v>
      </c>
      <c r="G27" s="33">
        <f t="shared" si="6"/>
        <v>0</v>
      </c>
      <c r="H27" s="33">
        <f t="shared" si="6"/>
        <v>0</v>
      </c>
      <c r="I27" s="33">
        <f t="shared" si="6"/>
        <v>0</v>
      </c>
    </row>
    <row r="28" spans="2:9" ht="6" customHeight="1" x14ac:dyDescent="0.35"/>
    <row r="29" spans="2:9" ht="25.5" customHeight="1" x14ac:dyDescent="0.35">
      <c r="B29" s="20" t="s">
        <v>76</v>
      </c>
      <c r="C29" s="21">
        <v>0.1</v>
      </c>
      <c r="D29" s="22"/>
      <c r="E29" s="22"/>
      <c r="F29" s="22"/>
      <c r="G29" s="22"/>
      <c r="H29" s="22"/>
      <c r="I29" s="22"/>
    </row>
    <row r="30" spans="2:9" ht="27.75" customHeight="1" x14ac:dyDescent="0.35">
      <c r="B30" s="23" t="s">
        <v>77</v>
      </c>
      <c r="C30" s="24"/>
      <c r="D30" s="37" t="s">
        <v>102</v>
      </c>
      <c r="E30" s="37" t="s">
        <v>102</v>
      </c>
      <c r="F30" s="37" t="s">
        <v>102</v>
      </c>
      <c r="G30" s="37" t="s">
        <v>78</v>
      </c>
      <c r="H30" s="37" t="s">
        <v>78</v>
      </c>
      <c r="I30" s="37" t="s">
        <v>78</v>
      </c>
    </row>
    <row r="31" spans="2:9" ht="21.75" customHeight="1" x14ac:dyDescent="0.35">
      <c r="B31" s="28" t="s">
        <v>79</v>
      </c>
      <c r="C31" s="29"/>
      <c r="D31" s="30">
        <f t="shared" ref="D31:I31" si="7">IF(D30="Sin antecedentes negativos",100,IF(D30="1 antecedente de incumplimiento",50,0))</f>
        <v>50</v>
      </c>
      <c r="E31" s="30">
        <f t="shared" si="7"/>
        <v>50</v>
      </c>
      <c r="F31" s="30">
        <f t="shared" si="7"/>
        <v>50</v>
      </c>
      <c r="G31" s="30">
        <f t="shared" si="7"/>
        <v>100</v>
      </c>
      <c r="H31" s="30">
        <f t="shared" si="7"/>
        <v>100</v>
      </c>
      <c r="I31" s="30">
        <f t="shared" si="7"/>
        <v>100</v>
      </c>
    </row>
    <row r="32" spans="2:9" ht="21.75" customHeight="1" x14ac:dyDescent="0.35">
      <c r="B32" s="31" t="s">
        <v>80</v>
      </c>
      <c r="C32" s="32"/>
      <c r="D32" s="33">
        <f t="shared" ref="D32:I32" si="8">ROUND(D31*0.1,2)</f>
        <v>5</v>
      </c>
      <c r="E32" s="33">
        <f t="shared" si="8"/>
        <v>5</v>
      </c>
      <c r="F32" s="33">
        <f t="shared" si="8"/>
        <v>5</v>
      </c>
      <c r="G32" s="33">
        <f t="shared" si="8"/>
        <v>10</v>
      </c>
      <c r="H32" s="33">
        <f t="shared" si="8"/>
        <v>10</v>
      </c>
      <c r="I32" s="33">
        <f t="shared" si="8"/>
        <v>10</v>
      </c>
    </row>
    <row r="33" spans="2:9" ht="6" customHeight="1" x14ac:dyDescent="0.35"/>
    <row r="34" spans="2:9" ht="33.75" customHeight="1" x14ac:dyDescent="0.35">
      <c r="B34" s="39" t="s">
        <v>81</v>
      </c>
      <c r="C34" s="40">
        <v>1</v>
      </c>
      <c r="D34" s="41" t="str">
        <f t="shared" ref="D34:I34" si="9">IF(D10="","",ROUND(D10+D17+D22+D27+D32,2))</f>
        <v/>
      </c>
      <c r="E34" s="41">
        <f t="shared" si="9"/>
        <v>85</v>
      </c>
      <c r="F34" s="41" t="str">
        <f t="shared" si="9"/>
        <v/>
      </c>
      <c r="G34" s="41" t="str">
        <f t="shared" si="9"/>
        <v/>
      </c>
      <c r="H34" s="41" t="str">
        <f t="shared" si="9"/>
        <v/>
      </c>
      <c r="I34" s="41" t="str">
        <f t="shared" si="9"/>
        <v/>
      </c>
    </row>
    <row r="35" spans="2:9" ht="27.75" customHeight="1" x14ac:dyDescent="0.35">
      <c r="B35" s="42" t="s">
        <v>82</v>
      </c>
      <c r="C35" s="43"/>
      <c r="D35" s="44" t="str">
        <f>IF(D34="","—",RANK(D34,D34:I34,0)&amp;"°")</f>
        <v>—</v>
      </c>
      <c r="E35" s="44" t="str">
        <f>IF(E34="","—",RANK(E34,D34:I34,0)&amp;"°")</f>
        <v>1°</v>
      </c>
      <c r="F35" s="44" t="str">
        <f>IF(F34="","—",RANK(F34,D34:I34,0)&amp;"°")</f>
        <v>—</v>
      </c>
      <c r="G35" s="44" t="str">
        <f>IF(G34="","—",RANK(G34,D34:I34,0)&amp;"°")</f>
        <v>—</v>
      </c>
      <c r="H35" s="44" t="str">
        <f>IF(H34="","—",RANK(H34,D34:I34,0)&amp;"°")</f>
        <v>—</v>
      </c>
      <c r="I35" s="44" t="str">
        <f>IF(I34="","—",RANK(I34,D34:I34,0)&amp;"°")</f>
        <v>—</v>
      </c>
    </row>
  </sheetData>
  <mergeCells count="2">
    <mergeCell ref="B1:I1"/>
    <mergeCell ref="B2:I2"/>
  </mergeCells>
  <dataValidations count="3">
    <dataValidation type="list" sqref="D20:I20" xr:uid="{00000000-0002-0000-0200-000000000000}">
      <formula1>"Más de 2 años,Entre 6 meses y 2 años,Entre publicación y 6 meses,Desde fecha publicación"</formula1>
      <formula2>0</formula2>
    </dataValidation>
    <dataValidation type="list" sqref="D25:I25" xr:uid="{00000000-0002-0000-0200-000001000000}">
      <formula1>"SI,NO"</formula1>
      <formula2>0</formula2>
    </dataValidation>
    <dataValidation type="list" sqref="D30:I30" xr:uid="{00000000-0002-0000-0200-000002000000}">
      <formula1>"Sin antecedentes negativos,1 antecedente de incumplimiento,2 o más antecedentes"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75623"/>
  </sheetPr>
  <dimension ref="B1:I23"/>
  <sheetViews>
    <sheetView showGridLines="0" tabSelected="1" zoomScale="66" zoomScaleNormal="6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2" sqref="N12"/>
    </sheetView>
  </sheetViews>
  <sheetFormatPr baseColWidth="10" defaultColWidth="8.54296875" defaultRowHeight="14.5" x14ac:dyDescent="0.35"/>
  <cols>
    <col min="1" max="1" width="3" customWidth="1"/>
    <col min="2" max="2" width="36" customWidth="1"/>
    <col min="3" max="8" width="16" customWidth="1"/>
  </cols>
  <sheetData>
    <row r="1" spans="2:8" ht="31.5" customHeight="1" x14ac:dyDescent="0.35">
      <c r="B1" s="59" t="s">
        <v>83</v>
      </c>
      <c r="C1" s="59"/>
      <c r="D1" s="59"/>
      <c r="E1" s="59"/>
      <c r="F1" s="59"/>
      <c r="G1" s="59"/>
      <c r="H1" s="59"/>
    </row>
    <row r="2" spans="2:8" ht="19.5" customHeight="1" x14ac:dyDescent="0.35">
      <c r="B2" s="60" t="s">
        <v>84</v>
      </c>
      <c r="C2" s="60"/>
      <c r="D2" s="60"/>
      <c r="E2" s="60"/>
      <c r="F2" s="60"/>
      <c r="G2" s="60"/>
      <c r="H2" s="60"/>
    </row>
    <row r="3" spans="2:8" ht="7.5" customHeight="1" x14ac:dyDescent="0.35"/>
    <row r="4" spans="2:8" ht="36" customHeight="1" x14ac:dyDescent="0.35">
      <c r="B4" s="7" t="s">
        <v>53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26</v>
      </c>
    </row>
    <row r="5" spans="2:8" ht="24" customHeight="1" x14ac:dyDescent="0.35">
      <c r="B5" s="45" t="s">
        <v>85</v>
      </c>
      <c r="C5" s="46" t="str">
        <f>'1_ADMISIBILIDAD'!C5</f>
        <v>MELMAN SPA</v>
      </c>
      <c r="D5" s="58" t="str">
        <f>'1_ADMISIBILIDAD'!D5</f>
        <v>COMERCIAL E INDUSTRIAL MUEBLES ASENJO LTDA</v>
      </c>
      <c r="E5" s="58" t="str">
        <f>'1_ADMISIBILIDAD'!E5</f>
        <v>COMERCIALIZADORA HP LTDA.</v>
      </c>
      <c r="F5" s="46" t="str">
        <f>'1_ADMISIBILIDAD'!F5</f>
        <v>STATUS SPA</v>
      </c>
      <c r="G5" s="46" t="str">
        <f>'1_ADMISIBILIDAD'!G5</f>
        <v>Proveedor 5</v>
      </c>
      <c r="H5" s="46" t="str">
        <f>'1_ADMISIBILIDAD'!H5</f>
        <v>Proveedor 6</v>
      </c>
    </row>
    <row r="6" spans="2:8" ht="24" customHeight="1" x14ac:dyDescent="0.35">
      <c r="B6" s="47" t="s">
        <v>86</v>
      </c>
      <c r="C6" s="48" t="str">
        <f>'1_ADMISIBILIDAD'!C23</f>
        <v>✘ INADMISIBLE</v>
      </c>
      <c r="D6" s="48" t="str">
        <f>'1_ADMISIBILIDAD'!D23</f>
        <v>✔ ADMISIBLE</v>
      </c>
      <c r="E6" s="48" t="str">
        <f>'1_ADMISIBILIDAD'!E23</f>
        <v>✘ INADMISIBLE</v>
      </c>
      <c r="F6" s="48" t="str">
        <f>'1_ADMISIBILIDAD'!F23</f>
        <v>✘ INADMISIBLE</v>
      </c>
      <c r="G6" s="48" t="str">
        <f>'1_ADMISIBILIDAD'!G23</f>
        <v>✘ INADMISIBLE</v>
      </c>
      <c r="H6" s="48" t="str">
        <f>'1_ADMISIBILIDAD'!H23</f>
        <v>✘ INADMISIBLE</v>
      </c>
    </row>
    <row r="7" spans="2:8" ht="24" customHeight="1" x14ac:dyDescent="0.35">
      <c r="B7" s="49" t="s">
        <v>87</v>
      </c>
      <c r="C7" s="50">
        <f>'2_EVALUACION'!D7</f>
        <v>0</v>
      </c>
      <c r="D7" s="50">
        <f>'2_EVALUACION'!E7</f>
        <v>33999999</v>
      </c>
      <c r="E7" s="50">
        <f>'2_EVALUACION'!F7</f>
        <v>0</v>
      </c>
      <c r="F7" s="50">
        <f>'2_EVALUACION'!G7</f>
        <v>0</v>
      </c>
      <c r="G7" s="50">
        <f>'2_EVALUACION'!H7</f>
        <v>0</v>
      </c>
      <c r="H7" s="50">
        <f>'2_EVALUACION'!I7</f>
        <v>0</v>
      </c>
    </row>
    <row r="8" spans="2:8" ht="24" customHeight="1" x14ac:dyDescent="0.35">
      <c r="B8" s="47" t="s">
        <v>88</v>
      </c>
      <c r="C8" s="51" t="str">
        <f>'2_EVALUACION'!D10</f>
        <v/>
      </c>
      <c r="D8" s="51">
        <f>'2_EVALUACION'!E10</f>
        <v>40</v>
      </c>
      <c r="E8" s="51" t="str">
        <f>'2_EVALUACION'!F10</f>
        <v/>
      </c>
      <c r="F8" s="51" t="str">
        <f>'2_EVALUACION'!G10</f>
        <v/>
      </c>
      <c r="G8" s="51" t="str">
        <f>'2_EVALUACION'!H10</f>
        <v/>
      </c>
      <c r="H8" s="51" t="str">
        <f>'2_EVALUACION'!I10</f>
        <v/>
      </c>
    </row>
    <row r="9" spans="2:8" ht="24" customHeight="1" x14ac:dyDescent="0.35">
      <c r="B9" s="47" t="s">
        <v>89</v>
      </c>
      <c r="C9" s="51">
        <f>'2_EVALUACION'!D17</f>
        <v>0</v>
      </c>
      <c r="D9" s="51">
        <f>'2_EVALUACION'!E17</f>
        <v>20</v>
      </c>
      <c r="E9" s="51">
        <f>'2_EVALUACION'!F17</f>
        <v>0</v>
      </c>
      <c r="F9" s="51">
        <f>'2_EVALUACION'!G17</f>
        <v>0</v>
      </c>
      <c r="G9" s="51">
        <f>'2_EVALUACION'!H17</f>
        <v>0</v>
      </c>
      <c r="H9" s="51">
        <f>'2_EVALUACION'!I17</f>
        <v>0</v>
      </c>
    </row>
    <row r="10" spans="2:8" ht="24" customHeight="1" x14ac:dyDescent="0.35">
      <c r="B10" s="47" t="s">
        <v>90</v>
      </c>
      <c r="C10" s="51">
        <f>'2_EVALUACION'!D22</f>
        <v>20</v>
      </c>
      <c r="D10" s="51">
        <f>'2_EVALUACION'!E22</f>
        <v>20</v>
      </c>
      <c r="E10" s="51">
        <f>'2_EVALUACION'!F22</f>
        <v>20</v>
      </c>
      <c r="F10" s="51">
        <f>'2_EVALUACION'!G22</f>
        <v>0.4</v>
      </c>
      <c r="G10" s="51">
        <f>'2_EVALUACION'!H22</f>
        <v>0.4</v>
      </c>
      <c r="H10" s="51">
        <f>'2_EVALUACION'!I22</f>
        <v>0.4</v>
      </c>
    </row>
    <row r="11" spans="2:8" ht="24" customHeight="1" x14ac:dyDescent="0.35">
      <c r="B11" s="47" t="s">
        <v>91</v>
      </c>
      <c r="C11" s="51">
        <f>'2_EVALUACION'!D27</f>
        <v>0</v>
      </c>
      <c r="D11" s="51">
        <f>'2_EVALUACION'!E27</f>
        <v>0</v>
      </c>
      <c r="E11" s="51">
        <f>'2_EVALUACION'!F27</f>
        <v>0</v>
      </c>
      <c r="F11" s="51">
        <f>'2_EVALUACION'!G27</f>
        <v>0</v>
      </c>
      <c r="G11" s="51">
        <f>'2_EVALUACION'!H27</f>
        <v>0</v>
      </c>
      <c r="H11" s="51">
        <f>'2_EVALUACION'!I27</f>
        <v>0</v>
      </c>
    </row>
    <row r="12" spans="2:8" ht="24" customHeight="1" x14ac:dyDescent="0.35">
      <c r="B12" s="47" t="s">
        <v>92</v>
      </c>
      <c r="C12" s="51">
        <f>'2_EVALUACION'!D32</f>
        <v>5</v>
      </c>
      <c r="D12" s="51">
        <f>'2_EVALUACION'!E32</f>
        <v>5</v>
      </c>
      <c r="E12" s="51">
        <f>'2_EVALUACION'!F32</f>
        <v>5</v>
      </c>
      <c r="F12" s="51">
        <f>'2_EVALUACION'!G32</f>
        <v>10</v>
      </c>
      <c r="G12" s="51">
        <f>'2_EVALUACION'!H32</f>
        <v>10</v>
      </c>
      <c r="H12" s="51">
        <f>'2_EVALUACION'!I32</f>
        <v>10</v>
      </c>
    </row>
    <row r="13" spans="2:8" ht="24" customHeight="1" x14ac:dyDescent="0.35">
      <c r="B13" s="52" t="s">
        <v>93</v>
      </c>
      <c r="C13" s="53" t="str">
        <f>'2_EVALUACION'!D34</f>
        <v/>
      </c>
      <c r="D13" s="53">
        <f>'2_EVALUACION'!E34</f>
        <v>85</v>
      </c>
      <c r="E13" s="53" t="str">
        <f>'2_EVALUACION'!F34</f>
        <v/>
      </c>
      <c r="F13" s="53" t="str">
        <f>'2_EVALUACION'!G34</f>
        <v/>
      </c>
      <c r="G13" s="53" t="str">
        <f>'2_EVALUACION'!H34</f>
        <v/>
      </c>
      <c r="H13" s="53" t="str">
        <f>'2_EVALUACION'!I34</f>
        <v/>
      </c>
    </row>
    <row r="14" spans="2:8" ht="24" customHeight="1" x14ac:dyDescent="0.35">
      <c r="B14" s="52" t="s">
        <v>82</v>
      </c>
      <c r="C14" s="54" t="str">
        <f>'2_EVALUACION'!D35</f>
        <v>—</v>
      </c>
      <c r="D14" s="54" t="str">
        <f>'2_EVALUACION'!E35</f>
        <v>1°</v>
      </c>
      <c r="E14" s="54" t="str">
        <f>'2_EVALUACION'!F35</f>
        <v>—</v>
      </c>
      <c r="F14" s="54" t="str">
        <f>'2_EVALUACION'!G35</f>
        <v>—</v>
      </c>
      <c r="G14" s="54" t="str">
        <f>'2_EVALUACION'!H35</f>
        <v>—</v>
      </c>
      <c r="H14" s="54" t="str">
        <f>'2_EVALUACION'!I35</f>
        <v>—</v>
      </c>
    </row>
    <row r="16" spans="2:8" ht="7.5" customHeight="1" x14ac:dyDescent="0.35"/>
    <row r="17" spans="2:9" ht="36" customHeight="1" x14ac:dyDescent="0.35">
      <c r="B17" s="61" t="s">
        <v>94</v>
      </c>
      <c r="C17" s="61"/>
      <c r="D17" s="62" t="str">
        <f>IFERROR(INDEX(C5:H5,MATCH(MAX(C13:H13),C13:H13,0)),"—")</f>
        <v>COMERCIAL E INDUSTRIAL MUEBLES ASENJO LTDA</v>
      </c>
      <c r="E17" s="62"/>
      <c r="F17" s="62"/>
      <c r="G17" s="62"/>
      <c r="H17" s="62"/>
    </row>
    <row r="21" spans="2:9" ht="15" customHeight="1" x14ac:dyDescent="0.35">
      <c r="C21" s="63"/>
      <c r="D21" s="63"/>
      <c r="E21" s="63"/>
      <c r="F21" s="63"/>
      <c r="G21" s="63"/>
      <c r="H21" s="63"/>
      <c r="I21" s="57"/>
    </row>
    <row r="22" spans="2:9" x14ac:dyDescent="0.35">
      <c r="C22" s="63"/>
      <c r="D22" s="63"/>
      <c r="E22" s="63"/>
      <c r="F22" s="63"/>
      <c r="G22" s="63"/>
      <c r="H22" s="63"/>
      <c r="I22" s="57"/>
    </row>
    <row r="23" spans="2:9" x14ac:dyDescent="0.35">
      <c r="C23" s="57"/>
      <c r="D23" s="57"/>
      <c r="E23" s="57"/>
      <c r="F23" s="57"/>
      <c r="G23" s="57"/>
      <c r="H23" s="57"/>
      <c r="I23" s="57"/>
    </row>
  </sheetData>
  <mergeCells count="5">
    <mergeCell ref="B1:H1"/>
    <mergeCell ref="B2:H2"/>
    <mergeCell ref="B17:C17"/>
    <mergeCell ref="D17:H17"/>
    <mergeCell ref="C21:H22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90257D6F1B27468E21B98F2B1B0A87" ma:contentTypeVersion="10" ma:contentTypeDescription="Crear nuevo documento." ma:contentTypeScope="" ma:versionID="74956cdfc64b20b2432266d765cb7695">
  <xsd:schema xmlns:xsd="http://www.w3.org/2001/XMLSchema" xmlns:xs="http://www.w3.org/2001/XMLSchema" xmlns:p="http://schemas.microsoft.com/office/2006/metadata/properties" xmlns:ns2="605ebe55-77ff-4ef9-a555-b6bea2e87cf4" xmlns:ns3="ea795f1a-7538-4b33-904e-03e46fb6af62" targetNamespace="http://schemas.microsoft.com/office/2006/metadata/properties" ma:root="true" ma:fieldsID="457b00bc3bfed05b31f034ae5c446cd9" ns2:_="" ns3:_="">
    <xsd:import namespace="605ebe55-77ff-4ef9-a555-b6bea2e87cf4"/>
    <xsd:import namespace="ea795f1a-7538-4b33-904e-03e46fb6af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be55-77ff-4ef9-a555-b6bea2e87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6c69bce-55eb-4dc7-b449-ddfd944e2a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95f1a-7538-4b33-904e-03e46fb6af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eb2003-526e-431a-9a1f-6bfc01a64b59}" ma:internalName="TaxCatchAll" ma:showField="CatchAllData" ma:web="ea795f1a-7538-4b33-904e-03e46fb6a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5ebe55-77ff-4ef9-a555-b6bea2e87cf4">
      <Terms xmlns="http://schemas.microsoft.com/office/infopath/2007/PartnerControls"/>
    </lcf76f155ced4ddcb4097134ff3c332f>
    <TaxCatchAll xmlns="ea795f1a-7538-4b33-904e-03e46fb6af62" xsi:nil="true"/>
  </documentManagement>
</p:properties>
</file>

<file path=customXml/itemProps1.xml><?xml version="1.0" encoding="utf-8"?>
<ds:datastoreItem xmlns:ds="http://schemas.openxmlformats.org/officeDocument/2006/customXml" ds:itemID="{554C8A7D-096E-4E46-9C25-62C4C16FA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7B4B70-9F37-420B-8B6F-787A23E09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ebe55-77ff-4ef9-a555-b6bea2e87cf4"/>
    <ds:schemaRef ds:uri="ea795f1a-7538-4b33-904e-03e46fb6a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FE05D-BE68-424F-A7E8-3158E9389683}">
  <ds:schemaRefs>
    <ds:schemaRef ds:uri="http://schemas.microsoft.com/office/2006/metadata/properties"/>
    <ds:schemaRef ds:uri="http://schemas.microsoft.com/office/infopath/2007/PartnerControls"/>
    <ds:schemaRef ds:uri="605ebe55-77ff-4ef9-a555-b6bea2e87cf4"/>
    <ds:schemaRef ds:uri="ea795f1a-7538-4b33-904e-03e46fb6a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1_ADMISIBILIDAD</vt:lpstr>
      <vt:lpstr>2_EVALUACION</vt:lpstr>
      <vt:lpstr>3_RESUMEN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Ignacio Soto Reyes</cp:lastModifiedBy>
  <cp:revision>0</cp:revision>
  <dcterms:created xsi:type="dcterms:W3CDTF">2026-05-18T20:07:26Z</dcterms:created>
  <dcterms:modified xsi:type="dcterms:W3CDTF">2026-05-20T21:29:11Z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0x0101009990257D6F1B27468E21B98F2B1B0A87</vt:lpwstr>
  </property>
  <property fmtid="{D5CDD505-2E9C-101B-9397-08002B2CF9AE}" pid="3" name="MediaServiceImageTags">
    <vt:lpwstr/>
  </property>
</Properties>
</file>