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f2dc38556489cef/Desktop/MOBILIARIO/"/>
    </mc:Choice>
  </mc:AlternateContent>
  <xr:revisionPtr revIDLastSave="358" documentId="8_{CF0918DE-E295-40BD-B816-11A289E0EF83}" xr6:coauthVersionLast="47" xr6:coauthVersionMax="47" xr10:uidLastSave="{88C45D7C-882C-4083-8154-D4EA57732BAC}"/>
  <bookViews>
    <workbookView xWindow="-165" yWindow="-16365" windowWidth="29130" windowHeight="16530" xr2:uid="{DA025F43-FEDE-453D-9013-859FB659928C}"/>
  </bookViews>
  <sheets>
    <sheet name="LINEA 1" sheetId="4" r:id="rId1"/>
    <sheet name="LINEA 2" sheetId="3" r:id="rId2"/>
    <sheet name="LINEA 3" sheetId="5" r:id="rId3"/>
    <sheet name="BASE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5" l="1"/>
  <c r="N2" i="5"/>
  <c r="N3" i="5"/>
  <c r="K2" i="5"/>
  <c r="K3" i="5"/>
  <c r="G2" i="5"/>
  <c r="H2" i="5" s="1"/>
  <c r="G3" i="5"/>
  <c r="H3" i="5" s="1"/>
  <c r="O3" i="5" s="1"/>
  <c r="N3" i="3"/>
  <c r="N5" i="3"/>
  <c r="M2" i="3"/>
  <c r="N2" i="3" s="1"/>
  <c r="M3" i="3"/>
  <c r="M4" i="3"/>
  <c r="N4" i="3" s="1"/>
  <c r="M5" i="3"/>
  <c r="J2" i="3"/>
  <c r="J3" i="3"/>
  <c r="J4" i="3"/>
  <c r="J5" i="3"/>
  <c r="F2" i="3"/>
  <c r="G2" i="3" s="1"/>
  <c r="F3" i="3"/>
  <c r="G3" i="3" s="1"/>
  <c r="F4" i="3"/>
  <c r="G4" i="3" s="1"/>
  <c r="F5" i="3"/>
  <c r="G5" i="3" s="1"/>
  <c r="O2" i="4"/>
  <c r="N2" i="4"/>
  <c r="N3" i="4"/>
  <c r="N4" i="4"/>
  <c r="K2" i="4"/>
  <c r="K3" i="4"/>
  <c r="K4" i="4"/>
  <c r="H5" i="4"/>
  <c r="G2" i="4"/>
  <c r="H2" i="4" s="1"/>
  <c r="G3" i="4"/>
  <c r="H3" i="4" s="1"/>
  <c r="O3" i="4" s="1"/>
  <c r="G4" i="4"/>
  <c r="H4" i="4" s="1"/>
  <c r="O4" i="4" s="1"/>
</calcChain>
</file>

<file path=xl/sharedStrings.xml><?xml version="1.0" encoding="utf-8"?>
<sst xmlns="http://schemas.openxmlformats.org/spreadsheetml/2006/main" count="108" uniqueCount="28">
  <si>
    <t>RUT OFERENTE</t>
  </si>
  <si>
    <t>NOMBRE OFERENTE</t>
  </si>
  <si>
    <t>LINEA</t>
  </si>
  <si>
    <t>MONTO OFERTADO</t>
  </si>
  <si>
    <t>MENOR VALOR</t>
  </si>
  <si>
    <t>MUEBLES ASENJO LTDA</t>
  </si>
  <si>
    <t>77.018.060-0</t>
  </si>
  <si>
    <t>PLAZO ENTREGA</t>
  </si>
  <si>
    <t>MESES DE GARANTÍA</t>
  </si>
  <si>
    <t>STATUS SPA</t>
  </si>
  <si>
    <t>77.393.671-4</t>
  </si>
  <si>
    <t>EVENTAIL SPA</t>
  </si>
  <si>
    <t>76.710.414-6</t>
  </si>
  <si>
    <t>MELMAN SPA</t>
  </si>
  <si>
    <t>96.882.140-7</t>
  </si>
  <si>
    <t>OBSERVACIÓN</t>
  </si>
  <si>
    <t>PUNTAJE</t>
  </si>
  <si>
    <t>PUNTAJE C2</t>
  </si>
  <si>
    <t>PUNTAJE PONDERADO C2</t>
  </si>
  <si>
    <t>PUNTAJE PONDERADO C1</t>
  </si>
  <si>
    <t>PUNTAJE C3</t>
  </si>
  <si>
    <t>PUNTAJE PONDERADO C3</t>
  </si>
  <si>
    <t>PUNTAJE PONDERADO TOTAL</t>
  </si>
  <si>
    <t>PUNTAJE C1</t>
  </si>
  <si>
    <t>RESULTADO</t>
  </si>
  <si>
    <t>ADJUDICA</t>
  </si>
  <si>
    <t>NO CUMPLE ESPECIFICACIONES TÉCNICAS, NO ES POSIBLE DETERMINAR QUE TIPO DE SILLA SE ESTÁ OFERTANDO POR CADA LINEA. NINGUNA SILLA ES TIPO ERGO HUMAN</t>
  </si>
  <si>
    <t>NO CUMPLE ESPECIFICACIONES TÉCNICAS, OFERTA BERGERE DE 3 CUERPOS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</si>
</sst>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5" formatCode="_ * #,##0.00_ ;_ * \-#,##0.00_ ;_ * &quot;-&quot;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 tint="4.9989318521683403E-2"/>
      <name val="Aptos Narrow"/>
      <family val="2"/>
      <scheme val="minor"/>
    </font>
    <font>
      <b/>
      <sz val="11"/>
      <color theme="1" tint="4.9989318521683403E-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2">
    <xf numFmtId="0" fontId="0" fillId="0" borderId="0" xfId="0"/>
    <xf numFmtId="41" fontId="0" fillId="0" borderId="0" xfId="1" applyFont="1"/>
    <xf numFmtId="0" fontId="0" fillId="0" borderId="0" xfId="0" applyAlignment="1">
      <alignment wrapText="1"/>
    </xf>
    <xf numFmtId="0" fontId="0" fillId="2" borderId="0" xfId="0" applyFill="1"/>
    <xf numFmtId="41" fontId="0" fillId="2" borderId="0" xfId="1" applyFont="1" applyFill="1"/>
    <xf numFmtId="0" fontId="2" fillId="2" borderId="0" xfId="0" applyFont="1" applyFill="1" applyAlignment="1">
      <alignment wrapText="1"/>
    </xf>
    <xf numFmtId="165" fontId="0" fillId="0" borderId="0" xfId="1" applyNumberFormat="1" applyFont="1"/>
    <xf numFmtId="0" fontId="2" fillId="2" borderId="0" xfId="0" applyFont="1" applyFill="1"/>
    <xf numFmtId="41" fontId="2" fillId="2" borderId="0" xfId="1" applyFont="1" applyFill="1"/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wrapText="1"/>
    </xf>
  </cellXfs>
  <cellStyles count="2">
    <cellStyle name="Millares [0]" xfId="1" builtinId="6"/>
    <cellStyle name="Normal" xfId="0" builtinId="0"/>
  </cellStyles>
  <dxfs count="19">
    <dxf>
      <font>
        <b/>
        <strike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fill>
        <patternFill patternType="solid">
          <fgColor indexed="64"/>
          <bgColor rgb="FFFFC000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fill>
        <patternFill patternType="solid">
          <fgColor indexed="64"/>
          <bgColor rgb="FFFFC000"/>
        </patternFill>
      </fill>
    </dxf>
    <dxf>
      <numFmt numFmtId="165" formatCode="_ * #,##0.00_ ;_ * \-#,##0.00_ ;_ * &quot;-&quot;_ ;_ @_ "/>
    </dxf>
    <dxf>
      <font>
        <strike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fill>
        <patternFill patternType="solid">
          <fgColor indexed="64"/>
          <bgColor rgb="FFFFC000"/>
        </patternFill>
      </fill>
    </dxf>
    <dxf>
      <numFmt numFmtId="165" formatCode="_ * #,##0.00_ ;_ * \-#,##0.00_ ;_ * &quot;-&quot;_ ;_ @_ "/>
    </dxf>
    <dxf>
      <font>
        <strike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numFmt numFmtId="0" formatCode="General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numFmt numFmtId="0" formatCode="General"/>
      <fill>
        <patternFill patternType="solid">
          <fgColor indexed="64"/>
          <bgColor theme="9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numFmt numFmtId="33" formatCode="_ * #,##0_ ;_ * \-#,##0_ ;_ * &quot;-&quot;_ ;_ @_ "/>
      <fill>
        <patternFill patternType="solid">
          <fgColor indexed="64"/>
          <bgColor theme="9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3" formatCode="_ * #,##0_ ;_ * \-#,##0_ ;_ * &quot;-&quot;_ ;_ @_ "/>
    </dxf>
    <dxf>
      <numFmt numFmtId="0" formatCode="General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numFmt numFmtId="0" formatCode="General"/>
      <fill>
        <patternFill patternType="solid">
          <fgColor indexed="64"/>
          <bgColor theme="9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3" formatCode="_ * #,##0_ ;_ * \-#,##0_ ;_ * &quot;-&quot;_ ;_ @_ "/>
      <fill>
        <patternFill patternType="solid">
          <fgColor indexed="64"/>
          <bgColor theme="9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3" formatCode="_ * #,##0_ ;_ * \-#,##0_ ;_ * &quot;-&quot;_ ;_ @_ "/>
    </dxf>
    <dxf>
      <numFmt numFmtId="0" formatCode="General"/>
      <fill>
        <patternFill patternType="solid">
          <fgColor indexed="64"/>
          <bgColor theme="9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3" formatCode="_ * #,##0_ ;_ * \-#,##0_ ;_ * &quot;-&quot;_ ;_ @_ "/>
      <fill>
        <patternFill patternType="solid">
          <fgColor indexed="64"/>
          <bgColor theme="9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3" formatCode="_ * #,##0_ ;_ * \-#,##0_ ;_ * &quot;-&quot;_ ;_ @_ "/>
    </dxf>
    <dxf>
      <numFmt numFmtId="0" formatCode="General"/>
      <fill>
        <patternFill patternType="solid">
          <fgColor indexed="64"/>
          <bgColor theme="9" tint="0.39997558519241921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3A650DF-74E3-4F3D-ADC7-9F6CD5EC8E34}" name="Tabla1345" displayName="Tabla1345" ref="A1:P5" totalsRowShown="0" headerRowDxfId="18">
  <autoFilter ref="A1:P5" xr:uid="{63A650DF-74E3-4F3D-ADC7-9F6CD5EC8E34}"/>
  <tableColumns count="16">
    <tableColumn id="1" xr3:uid="{8F11CAD3-577B-47EC-BB61-4553E3A188CA}" name="RUT OFERENTE"/>
    <tableColumn id="2" xr3:uid="{68C0C89C-3311-42C4-AD67-10E8336E2985}" name="NOMBRE OFERENTE"/>
    <tableColumn id="8" xr3:uid="{0A142B67-F35A-4452-AF98-04DAB6D9249D}" name="OBSERVACIÓN"/>
    <tableColumn id="3" xr3:uid="{612DF099-6DBB-40F7-A639-8A908B20E007}" name="LINEA"/>
    <tableColumn id="4" xr3:uid="{F12DD330-5BBA-4BC2-90DB-2AA3BC9478BA}" name="MONTO OFERTADO" dataCellStyle="Millares [0]"/>
    <tableColumn id="5" xr3:uid="{AE598797-DF2D-43DD-8709-0BE0D2CBAF37}" name="MENOR VALOR" dataCellStyle="Millares [0]"/>
    <tableColumn id="10" xr3:uid="{7F838365-9BB8-4FBB-9D12-999F4DA8C28E}" name="PUNTAJE" dataDxfId="16" dataCellStyle="Millares [0]">
      <calculatedColumnFormula>(Tabla1345[[#This Row],[MENOR VALOR]]/Tabla1345[[#This Row],[MONTO OFERTADO]])*100</calculatedColumnFormula>
    </tableColumn>
    <tableColumn id="9" xr3:uid="{7F43E8F8-1975-49D5-8EEA-19D4CADA84BE}" name="PUNTAJE PONDERADO C1" dataDxfId="15" dataCellStyle="Millares [0]">
      <calculatedColumnFormula>Tabla1345[[#This Row],[PUNTAJE]]*0.5</calculatedColumnFormula>
    </tableColumn>
    <tableColumn id="6" xr3:uid="{CFA8483A-BF57-423F-92B8-8D136913CD2D}" name="PLAZO ENTREGA"/>
    <tableColumn id="12" xr3:uid="{CF652A78-385F-4458-8FAF-0E53927EBE47}" name="PUNTAJE C2"/>
    <tableColumn id="11" xr3:uid="{A823E652-3725-4A5B-885C-90404D12F795}" name="PUNTAJE PONDERADO C2" dataDxfId="17">
      <calculatedColumnFormula>Tabla1345[[#This Row],[PUNTAJE C2]]*0.4</calculatedColumnFormula>
    </tableColumn>
    <tableColumn id="7" xr3:uid="{1826D8D9-1783-42B0-A394-8A6735ADE821}" name="MESES DE GARANTÍA"/>
    <tableColumn id="13" xr3:uid="{5590604B-319C-40A0-84F3-589CDDDF8D60}" name="PUNTAJE C3"/>
    <tableColumn id="14" xr3:uid="{FDD6230C-4B56-44EE-BBFD-88C5DB7762FF}" name="PUNTAJE PONDERADO C3" dataDxfId="14">
      <calculatedColumnFormula>Tabla1345[[#This Row],[PUNTAJE C3]]*0.1</calculatedColumnFormula>
    </tableColumn>
    <tableColumn id="15" xr3:uid="{0E44E773-4DEE-4725-ABCF-5D2DBB8C06F8}" name="PUNTAJE PONDERADO TOTAL" dataDxfId="1">
      <calculatedColumnFormula>SUM(Tabla1345[[#This Row],[PUNTAJE PONDERADO C1]],Tabla1345[[#This Row],[PUNTAJE PONDERADO C2]],Tabla1345[[#This Row],[PUNTAJE PONDERADO C3]])</calculatedColumnFormula>
    </tableColumn>
    <tableColumn id="16" xr3:uid="{0223946B-9C1D-4F46-884C-8BFEEFDB67A0}" name="RESULTADO" dataDxfId="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607120-2180-4508-8BF4-853AA2B8E38D}" name="Tabla134" displayName="Tabla134" ref="A1:O5" totalsRowShown="0">
  <autoFilter ref="A1:O5" xr:uid="{1D607120-2180-4508-8BF4-853AA2B8E38D}"/>
  <tableColumns count="15">
    <tableColumn id="1" xr3:uid="{62A1EF3D-1D47-4DA1-B3DB-7D5987C12AE4}" name="RUT OFERENTE"/>
    <tableColumn id="2" xr3:uid="{301285BE-887E-4762-99B5-27A77537430C}" name="NOMBRE OFERENTE"/>
    <tableColumn id="3" xr3:uid="{6F853F5A-1629-4D35-A6F9-90B6BFFB915F}" name="LINEA"/>
    <tableColumn id="4" xr3:uid="{D31898C5-6748-444B-ACA5-1C2E7EE711E0}" name="MONTO OFERTADO" dataCellStyle="Millares [0]"/>
    <tableColumn id="5" xr3:uid="{54D89E94-FC82-4BB0-BC14-41A1FD4A5448}" name="MENOR VALOR" dataCellStyle="Millares [0]"/>
    <tableColumn id="9" xr3:uid="{AE8E5333-92E2-437C-B7AE-538168C89CB8}" name="PUNTAJE C1" dataDxfId="13" dataCellStyle="Millares [0]">
      <calculatedColumnFormula>(Tabla134[[#This Row],[MENOR VALOR]]/Tabla134[[#This Row],[MONTO OFERTADO]])*100</calculatedColumnFormula>
    </tableColumn>
    <tableColumn id="8" xr3:uid="{72571F16-7549-4228-8C3C-00625C854DA1}" name="PUNTAJE PONDERADO C1" dataDxfId="12" dataCellStyle="Millares [0]">
      <calculatedColumnFormula>Tabla134[[#This Row],[PUNTAJE C1]]*0.5</calculatedColumnFormula>
    </tableColumn>
    <tableColumn id="6" xr3:uid="{84AD0423-2344-4936-B1E3-F96C199A5F98}" name="PLAZO ENTREGA"/>
    <tableColumn id="11" xr3:uid="{1E5C5C52-A0E6-4364-A7B2-BD80133AD132}" name="PUNTAJE C2"/>
    <tableColumn id="10" xr3:uid="{98EB5E7E-27C7-4F5B-AB87-963D4A46AEA2}" name="PUNTAJE PONDERADO C2" dataDxfId="11">
      <calculatedColumnFormula>Tabla134[[#This Row],[PUNTAJE C2]]*0.4</calculatedColumnFormula>
    </tableColumn>
    <tableColumn id="7" xr3:uid="{C0998BE1-0DA6-43F9-938C-B71782D1EC1C}" name="MESES DE GARANTÍA"/>
    <tableColumn id="12" xr3:uid="{88B29B7F-7384-4D5C-BBEA-D9BB2DF116F8}" name="PUNTAJE C3"/>
    <tableColumn id="13" xr3:uid="{73E6E56B-DAF1-48BA-9108-776CD04392C7}" name="PUNTAJE PONDERADO C3" dataDxfId="10">
      <calculatedColumnFormula>Tabla134[[#This Row],[PUNTAJE C3]]*0.1</calculatedColumnFormula>
    </tableColumn>
    <tableColumn id="14" xr3:uid="{C35485FA-896B-4FD2-A47D-FCFC02763EF3}" name="PUNTAJE PONDERADO TOTAL" dataDxfId="3" dataCellStyle="Millares [0]">
      <calculatedColumnFormula>SUM(Tabla134[[#This Row],[PUNTAJE PONDERADO C1]],Tabla134[[#This Row],[PUNTAJE PONDERADO C2]],Tabla134[[#This Row],[PUNTAJE PONDERADO C3]])</calculatedColumnFormula>
    </tableColumn>
    <tableColumn id="15" xr3:uid="{8A801AA4-0F22-4F5F-A4A8-9726BD02761B}" name="RESULTADO" dataDxfId="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877302E-7BC4-4595-9C42-E8FFBE9C940A}" name="Tabla1346" displayName="Tabla1346" ref="A1:P5" totalsRowShown="0">
  <autoFilter ref="A1:P5" xr:uid="{1D607120-2180-4508-8BF4-853AA2B8E38D}"/>
  <tableColumns count="16">
    <tableColumn id="1" xr3:uid="{D909CBF8-A1A9-47B0-B5BA-EE8DE4F96524}" name="RUT OFERENTE"/>
    <tableColumn id="2" xr3:uid="{6535A7A4-276E-4BB5-A7BA-7628CFF4917C}" name="NOMBRE OFERENTE"/>
    <tableColumn id="8" xr3:uid="{DC6E9A40-3CDF-4DDC-986A-B8F6D7736E4B}" name="OBSERVACIÓN"/>
    <tableColumn id="3" xr3:uid="{7B97DF0E-789D-4B1D-B33D-B0A332C921CC}" name="LINEA"/>
    <tableColumn id="4" xr3:uid="{2284085F-CEA6-40B0-98FF-F1727003ACB4}" name="MONTO OFERTADO" dataCellStyle="Millares [0]"/>
    <tableColumn id="5" xr3:uid="{BE60A80F-6F5B-4DED-B821-F2DF9378D10B}" name="MENOR VALOR" dataCellStyle="Millares [0]"/>
    <tableColumn id="10" xr3:uid="{E38C0C93-237C-43A4-B4B6-8ECA793BC087}" name="PUNTAJE C1" dataDxfId="9" dataCellStyle="Millares [0]">
      <calculatedColumnFormula>(Tabla1346[[#This Row],[MENOR VALOR]]/Tabla1346[[#This Row],[MONTO OFERTADO]])*100</calculatedColumnFormula>
    </tableColumn>
    <tableColumn id="9" xr3:uid="{8DB4EAB5-2D3F-41A5-9231-C4B9B535CD16}" name="PUNTAJE PONDERADO C1" dataDxfId="8" dataCellStyle="Millares [0]">
      <calculatedColumnFormula>Tabla1346[[#This Row],[PUNTAJE C1]]*0.5</calculatedColumnFormula>
    </tableColumn>
    <tableColumn id="6" xr3:uid="{6630D8C2-50F4-4247-88CF-89C4D3B39843}" name="PLAZO ENTREGA"/>
    <tableColumn id="12" xr3:uid="{9745E9E9-D653-4B57-802F-3CE2B9AF82DD}" name="PUNTAJE C2"/>
    <tableColumn id="11" xr3:uid="{540B244C-DB1E-4468-AB43-CAF9325D34D5}" name="PUNTAJE PONDERADO C2" dataDxfId="7">
      <calculatedColumnFormula>Tabla1346[[#This Row],[PUNTAJE C2]]*0.4</calculatedColumnFormula>
    </tableColumn>
    <tableColumn id="7" xr3:uid="{2BC66076-A56C-4038-BD21-93AD7C7F2C60}" name="MESES DE GARANTÍA"/>
    <tableColumn id="13" xr3:uid="{19F1DFF7-EB3B-4606-89B0-88E166F6FB12}" name="PUNTAJE C3"/>
    <tableColumn id="14" xr3:uid="{5252616A-F8E4-4A53-A889-EF06FA175966}" name="PUNTAJE PONDERADO C3" dataDxfId="6">
      <calculatedColumnFormula>Tabla1346[[#This Row],[PUNTAJE C3]]*0.1</calculatedColumnFormula>
    </tableColumn>
    <tableColumn id="15" xr3:uid="{71CBDF84-518C-4D11-8F40-634A86385797}" name="PUNTAJE PONDERADO TOTAL" dataDxfId="5" dataCellStyle="Millares [0]">
      <calculatedColumnFormula>SUM(Tabla1346[[#This Row],[PUNTAJE PONDERADO C1]],Tabla1346[[#This Row],[PUNTAJE PONDERADO C2]],Tabla1346[[#This Row],[PUNTAJE PONDERADO C3]])</calculatedColumnFormula>
    </tableColumn>
    <tableColumn id="16" xr3:uid="{DE243CDE-70DF-4781-8D37-D7FE1A2F26C8}" name="RESULTADO" dataDxfId="4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60BC78-A069-4FC3-BAE7-CB65533045DB}" name="Tabla1" displayName="Tabla1" ref="A1:G13" totalsRowShown="0">
  <autoFilter ref="A1:G13" xr:uid="{0A60BC78-A069-4FC3-BAE7-CB65533045DB}"/>
  <tableColumns count="7">
    <tableColumn id="1" xr3:uid="{18E561C0-F384-48B3-BB4D-B6E41D5BB844}" name="RUT OFERENTE"/>
    <tableColumn id="2" xr3:uid="{12497714-F0BE-4326-9FFA-3F471C916F16}" name="NOMBRE OFERENTE"/>
    <tableColumn id="3" xr3:uid="{579B7661-ECD4-4135-B530-0FBC710A5D9A}" name="LINEA"/>
    <tableColumn id="4" xr3:uid="{F22114FD-D767-42C3-8BE2-355598CA23D9}" name="MONTO OFERTADO" dataCellStyle="Millares [0]"/>
    <tableColumn id="5" xr3:uid="{6EB9F96E-688E-4D25-9A94-7A2F145B477B}" name="MENOR VALOR" dataCellStyle="Millares [0]"/>
    <tableColumn id="6" xr3:uid="{387492A5-15D3-4938-8A0C-8AB413020F2F}" name="PLAZO ENTREGA"/>
    <tableColumn id="7" xr3:uid="{43B774C0-9AA0-442C-BB2D-F87B86D145DC}" name="MESES DE GARANTÍ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B14B1-CCD2-40C6-A0B9-FBDF66339DAF}">
  <dimension ref="A1:P12"/>
  <sheetViews>
    <sheetView tabSelected="1" workbookViewId="0">
      <selection activeCell="A3" sqref="A3"/>
    </sheetView>
  </sheetViews>
  <sheetFormatPr baseColWidth="10" defaultRowHeight="14.5" x14ac:dyDescent="0.35"/>
  <cols>
    <col min="1" max="1" width="16.1796875" bestFit="1" customWidth="1"/>
    <col min="2" max="2" width="20.54296875" bestFit="1" customWidth="1"/>
    <col min="3" max="3" width="36.26953125" bestFit="1" customWidth="1"/>
    <col min="4" max="4" width="11.26953125" customWidth="1"/>
    <col min="5" max="5" width="19.7265625" bestFit="1" customWidth="1"/>
    <col min="6" max="6" width="15.90625" bestFit="1" customWidth="1"/>
    <col min="7" max="7" width="15.90625" customWidth="1"/>
    <col min="8" max="9" width="17.26953125" bestFit="1" customWidth="1"/>
    <col min="10" max="11" width="17.26953125" customWidth="1"/>
    <col min="12" max="12" width="21.26953125" bestFit="1" customWidth="1"/>
    <col min="13" max="13" width="14.6328125" customWidth="1"/>
    <col min="14" max="14" width="17.26953125" bestFit="1" customWidth="1"/>
    <col min="15" max="15" width="20.36328125" customWidth="1"/>
    <col min="16" max="16" width="24.26953125" customWidth="1"/>
  </cols>
  <sheetData>
    <row r="1" spans="1:16" ht="29" customHeight="1" x14ac:dyDescent="0.35">
      <c r="A1" s="2" t="s">
        <v>0</v>
      </c>
      <c r="B1" s="2" t="s">
        <v>1</v>
      </c>
      <c r="C1" s="2" t="s">
        <v>15</v>
      </c>
      <c r="D1" s="2" t="s">
        <v>2</v>
      </c>
      <c r="E1" s="2" t="s">
        <v>3</v>
      </c>
      <c r="F1" s="2" t="s">
        <v>4</v>
      </c>
      <c r="G1" s="2" t="s">
        <v>16</v>
      </c>
      <c r="H1" s="5" t="s">
        <v>19</v>
      </c>
      <c r="I1" s="2" t="s">
        <v>7</v>
      </c>
      <c r="J1" s="2" t="s">
        <v>17</v>
      </c>
      <c r="K1" s="5" t="s">
        <v>18</v>
      </c>
      <c r="L1" s="2" t="s">
        <v>8</v>
      </c>
      <c r="M1" s="2" t="s">
        <v>20</v>
      </c>
      <c r="N1" s="5" t="s">
        <v>21</v>
      </c>
      <c r="O1" s="2" t="s">
        <v>22</v>
      </c>
      <c r="P1" s="11" t="s">
        <v>24</v>
      </c>
    </row>
    <row r="2" spans="1:16" x14ac:dyDescent="0.35">
      <c r="A2" t="s">
        <v>6</v>
      </c>
      <c r="B2" t="s">
        <v>5</v>
      </c>
      <c r="D2">
        <v>1</v>
      </c>
      <c r="E2" s="1">
        <v>13860669</v>
      </c>
      <c r="F2" s="1">
        <v>12860000</v>
      </c>
      <c r="G2" s="1">
        <f>(Tabla1345[[#This Row],[MENOR VALOR]]/Tabla1345[[#This Row],[MONTO OFERTADO]])*100</f>
        <v>92.780514418171293</v>
      </c>
      <c r="H2" s="4">
        <f>Tabla1345[[#This Row],[PUNTAJE]]*0.5</f>
        <v>46.390257209085647</v>
      </c>
      <c r="I2">
        <v>9</v>
      </c>
      <c r="J2">
        <v>50</v>
      </c>
      <c r="K2" s="3">
        <f>Tabla1345[[#This Row],[PUNTAJE C2]]*0.4</f>
        <v>20</v>
      </c>
      <c r="L2">
        <v>9</v>
      </c>
      <c r="M2">
        <v>100</v>
      </c>
      <c r="N2" s="3">
        <f>Tabla1345[[#This Row],[PUNTAJE C3]]*0.1</f>
        <v>10</v>
      </c>
      <c r="O2" s="6">
        <f>SUM(Tabla1345[[#This Row],[PUNTAJE PONDERADO C1]],Tabla1345[[#This Row],[PUNTAJE PONDERADO C2]],Tabla1345[[#This Row],[PUNTAJE PONDERADO C3]])</f>
        <v>76.390257209085647</v>
      </c>
      <c r="P2" s="10"/>
    </row>
    <row r="3" spans="1:16" x14ac:dyDescent="0.35">
      <c r="A3" t="s">
        <v>10</v>
      </c>
      <c r="B3" t="s">
        <v>9</v>
      </c>
      <c r="D3">
        <v>1</v>
      </c>
      <c r="E3" s="1">
        <v>13031692</v>
      </c>
      <c r="F3" s="1">
        <v>12860000</v>
      </c>
      <c r="G3" s="1">
        <f>(Tabla1345[[#This Row],[MENOR VALOR]]/Tabla1345[[#This Row],[MONTO OFERTADO]])*100</f>
        <v>98.682504159858908</v>
      </c>
      <c r="H3" s="4">
        <f>Tabla1345[[#This Row],[PUNTAJE]]*0.5</f>
        <v>49.341252079929454</v>
      </c>
      <c r="I3">
        <v>5</v>
      </c>
      <c r="J3">
        <v>100</v>
      </c>
      <c r="K3" s="3">
        <f>Tabla1345[[#This Row],[PUNTAJE C2]]*0.4</f>
        <v>40</v>
      </c>
      <c r="L3">
        <v>10</v>
      </c>
      <c r="M3">
        <v>100</v>
      </c>
      <c r="N3" s="3">
        <f>Tabla1345[[#This Row],[PUNTAJE C3]]*0.1</f>
        <v>10</v>
      </c>
      <c r="O3" s="6">
        <f>SUM(Tabla1345[[#This Row],[PUNTAJE PONDERADO C1]],Tabla1345[[#This Row],[PUNTAJE PONDERADO C2]],Tabla1345[[#This Row],[PUNTAJE PONDERADO C3]])</f>
        <v>99.341252079929461</v>
      </c>
      <c r="P3" s="10" t="s">
        <v>25</v>
      </c>
    </row>
    <row r="4" spans="1:16" x14ac:dyDescent="0.35">
      <c r="A4" t="s">
        <v>12</v>
      </c>
      <c r="B4" t="s">
        <v>11</v>
      </c>
      <c r="D4">
        <v>1</v>
      </c>
      <c r="E4" s="1">
        <v>12860000</v>
      </c>
      <c r="F4" s="1">
        <v>12860000</v>
      </c>
      <c r="G4" s="1">
        <f>(Tabla1345[[#This Row],[MENOR VALOR]]/Tabla1345[[#This Row],[MONTO OFERTADO]])*100</f>
        <v>100</v>
      </c>
      <c r="H4" s="4">
        <f>Tabla1345[[#This Row],[PUNTAJE]]*0.5</f>
        <v>50</v>
      </c>
      <c r="I4">
        <v>9</v>
      </c>
      <c r="J4">
        <v>50</v>
      </c>
      <c r="K4" s="3">
        <f>Tabla1345[[#This Row],[PUNTAJE C2]]*0.4</f>
        <v>20</v>
      </c>
      <c r="L4">
        <v>6</v>
      </c>
      <c r="M4">
        <v>50</v>
      </c>
      <c r="N4" s="3">
        <f>Tabla1345[[#This Row],[PUNTAJE C3]]*0.1</f>
        <v>5</v>
      </c>
      <c r="O4" s="6">
        <f>SUM(Tabla1345[[#This Row],[PUNTAJE PONDERADO C1]],Tabla1345[[#This Row],[PUNTAJE PONDERADO C2]],Tabla1345[[#This Row],[PUNTAJE PONDERADO C3]])</f>
        <v>75</v>
      </c>
      <c r="P4" s="10"/>
    </row>
    <row r="5" spans="1:16" x14ac:dyDescent="0.35">
      <c r="A5" t="s">
        <v>14</v>
      </c>
      <c r="B5" t="s">
        <v>13</v>
      </c>
      <c r="C5" t="s">
        <v>26</v>
      </c>
      <c r="D5">
        <v>1</v>
      </c>
      <c r="E5" s="1"/>
      <c r="F5" s="1"/>
      <c r="G5" s="1"/>
      <c r="H5" s="4">
        <f>Tabla1345[[#This Row],[PUNTAJE]]*0.5</f>
        <v>0</v>
      </c>
      <c r="K5" s="3"/>
      <c r="N5" s="3"/>
      <c r="P5" s="10"/>
    </row>
    <row r="9" spans="1:16" x14ac:dyDescent="0.35">
      <c r="B9" s="1"/>
    </row>
    <row r="10" spans="1:16" x14ac:dyDescent="0.35">
      <c r="B10" s="1"/>
    </row>
    <row r="11" spans="1:16" x14ac:dyDescent="0.35">
      <c r="B11" s="1"/>
    </row>
    <row r="12" spans="1:16" x14ac:dyDescent="0.35">
      <c r="B12" s="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DD1CE-4DAB-4BE0-9737-6F60B17A9B3D}">
  <dimension ref="A1:O5"/>
  <sheetViews>
    <sheetView workbookViewId="0">
      <selection activeCell="D5" sqref="D5"/>
    </sheetView>
  </sheetViews>
  <sheetFormatPr baseColWidth="10" defaultRowHeight="14.5" x14ac:dyDescent="0.35"/>
  <cols>
    <col min="1" max="1" width="16.1796875" bestFit="1" customWidth="1"/>
    <col min="2" max="2" width="20.54296875" bestFit="1" customWidth="1"/>
    <col min="3" max="3" width="8.26953125" bestFit="1" customWidth="1"/>
    <col min="4" max="4" width="19.7265625" bestFit="1" customWidth="1"/>
    <col min="5" max="5" width="15.90625" bestFit="1" customWidth="1"/>
    <col min="6" max="6" width="15.90625" customWidth="1"/>
    <col min="7" max="8" width="17.26953125" bestFit="1" customWidth="1"/>
    <col min="9" max="10" width="17.26953125" customWidth="1"/>
    <col min="11" max="11" width="21.26953125" bestFit="1" customWidth="1"/>
    <col min="13" max="13" width="17.26953125" bestFit="1" customWidth="1"/>
    <col min="14" max="14" width="20.453125" bestFit="1" customWidth="1"/>
    <col min="15" max="15" width="15.7265625" customWidth="1"/>
  </cols>
  <sheetData>
    <row r="1" spans="1:15" ht="2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23</v>
      </c>
      <c r="G1" s="5" t="s">
        <v>19</v>
      </c>
      <c r="H1" t="s">
        <v>7</v>
      </c>
      <c r="I1" t="s">
        <v>17</v>
      </c>
      <c r="J1" s="5" t="s">
        <v>18</v>
      </c>
      <c r="K1" t="s">
        <v>8</v>
      </c>
      <c r="L1" t="s">
        <v>20</v>
      </c>
      <c r="M1" s="5" t="s">
        <v>21</v>
      </c>
      <c r="N1" s="2" t="s">
        <v>22</v>
      </c>
      <c r="O1" s="9" t="s">
        <v>24</v>
      </c>
    </row>
    <row r="2" spans="1:15" x14ac:dyDescent="0.35">
      <c r="A2" t="s">
        <v>6</v>
      </c>
      <c r="B2" t="s">
        <v>5</v>
      </c>
      <c r="C2">
        <v>2</v>
      </c>
      <c r="D2" s="1">
        <v>1155844</v>
      </c>
      <c r="E2" s="1">
        <v>1090680</v>
      </c>
      <c r="F2" s="1">
        <f>(Tabla134[[#This Row],[MENOR VALOR]]/Tabla134[[#This Row],[MONTO OFERTADO]])*100</f>
        <v>94.362214970186287</v>
      </c>
      <c r="G2" s="4">
        <f>Tabla134[[#This Row],[PUNTAJE C1]]*0.5</f>
        <v>47.181107485093143</v>
      </c>
      <c r="H2">
        <v>9</v>
      </c>
      <c r="I2">
        <v>50</v>
      </c>
      <c r="J2" s="7">
        <f>Tabla134[[#This Row],[PUNTAJE C2]]*0.4</f>
        <v>20</v>
      </c>
      <c r="K2">
        <v>9</v>
      </c>
      <c r="L2">
        <v>100</v>
      </c>
      <c r="M2" s="3">
        <f>Tabla134[[#This Row],[PUNTAJE C3]]*0.1</f>
        <v>10</v>
      </c>
      <c r="N2" s="6">
        <f>SUM(Tabla134[[#This Row],[PUNTAJE PONDERADO C1]],Tabla134[[#This Row],[PUNTAJE PONDERADO C2]],Tabla134[[#This Row],[PUNTAJE PONDERADO C3]])</f>
        <v>77.18110748509315</v>
      </c>
      <c r="O2" s="10"/>
    </row>
    <row r="3" spans="1:15" x14ac:dyDescent="0.35">
      <c r="A3" t="s">
        <v>10</v>
      </c>
      <c r="B3" t="s">
        <v>9</v>
      </c>
      <c r="C3">
        <v>2</v>
      </c>
      <c r="D3" s="1">
        <v>1409558</v>
      </c>
      <c r="E3" s="1">
        <v>1090680</v>
      </c>
      <c r="F3" s="1">
        <f>(Tabla134[[#This Row],[MENOR VALOR]]/Tabla134[[#This Row],[MONTO OFERTADO]])*100</f>
        <v>77.377447398404314</v>
      </c>
      <c r="G3" s="4">
        <f>Tabla134[[#This Row],[PUNTAJE C1]]*0.5</f>
        <v>38.688723699202157</v>
      </c>
      <c r="H3">
        <v>5</v>
      </c>
      <c r="I3">
        <v>100</v>
      </c>
      <c r="J3" s="7">
        <f>Tabla134[[#This Row],[PUNTAJE C2]]*0.4</f>
        <v>40</v>
      </c>
      <c r="K3">
        <v>10</v>
      </c>
      <c r="L3">
        <v>100</v>
      </c>
      <c r="M3" s="3">
        <f>Tabla134[[#This Row],[PUNTAJE C3]]*0.1</f>
        <v>10</v>
      </c>
      <c r="N3" s="6">
        <f>SUM(Tabla134[[#This Row],[PUNTAJE PONDERADO C1]],Tabla134[[#This Row],[PUNTAJE PONDERADO C2]],Tabla134[[#This Row],[PUNTAJE PONDERADO C3]])</f>
        <v>88.688723699202157</v>
      </c>
      <c r="O3" s="10"/>
    </row>
    <row r="4" spans="1:15" x14ac:dyDescent="0.35">
      <c r="A4" t="s">
        <v>12</v>
      </c>
      <c r="B4" t="s">
        <v>11</v>
      </c>
      <c r="C4">
        <v>2</v>
      </c>
      <c r="D4" s="1">
        <v>1120000</v>
      </c>
      <c r="E4" s="1">
        <v>1090680</v>
      </c>
      <c r="F4" s="1">
        <f>(Tabla134[[#This Row],[MENOR VALOR]]/Tabla134[[#This Row],[MONTO OFERTADO]])*100</f>
        <v>97.382142857142867</v>
      </c>
      <c r="G4" s="4">
        <f>Tabla134[[#This Row],[PUNTAJE C1]]*0.5</f>
        <v>48.691071428571433</v>
      </c>
      <c r="H4">
        <v>9</v>
      </c>
      <c r="I4">
        <v>50</v>
      </c>
      <c r="J4" s="7">
        <f>Tabla134[[#This Row],[PUNTAJE C2]]*0.4</f>
        <v>20</v>
      </c>
      <c r="K4">
        <v>6</v>
      </c>
      <c r="L4">
        <v>50</v>
      </c>
      <c r="M4" s="3">
        <f>Tabla134[[#This Row],[PUNTAJE C3]]*0.1</f>
        <v>5</v>
      </c>
      <c r="N4" s="6">
        <f>SUM(Tabla134[[#This Row],[PUNTAJE PONDERADO C1]],Tabla134[[#This Row],[PUNTAJE PONDERADO C2]],Tabla134[[#This Row],[PUNTAJE PONDERADO C3]])</f>
        <v>73.691071428571433</v>
      </c>
      <c r="O4" s="10"/>
    </row>
    <row r="5" spans="1:15" x14ac:dyDescent="0.35">
      <c r="A5" t="s">
        <v>14</v>
      </c>
      <c r="B5" t="s">
        <v>13</v>
      </c>
      <c r="C5">
        <v>2</v>
      </c>
      <c r="D5" s="1">
        <v>1090680</v>
      </c>
      <c r="E5" s="1">
        <v>1090680</v>
      </c>
      <c r="F5" s="1">
        <f>(Tabla134[[#This Row],[MENOR VALOR]]/Tabla134[[#This Row],[MONTO OFERTADO]])*100</f>
        <v>100</v>
      </c>
      <c r="G5" s="4">
        <f>Tabla134[[#This Row],[PUNTAJE C1]]*0.5</f>
        <v>50</v>
      </c>
      <c r="H5">
        <v>5</v>
      </c>
      <c r="I5">
        <v>100</v>
      </c>
      <c r="J5" s="7">
        <f>Tabla134[[#This Row],[PUNTAJE C2]]*0.4</f>
        <v>40</v>
      </c>
      <c r="K5">
        <v>24</v>
      </c>
      <c r="L5">
        <v>100</v>
      </c>
      <c r="M5" s="3">
        <f>Tabla134[[#This Row],[PUNTAJE C3]]*0.1</f>
        <v>10</v>
      </c>
      <c r="N5" s="6">
        <f>SUM(Tabla134[[#This Row],[PUNTAJE PONDERADO C1]],Tabla134[[#This Row],[PUNTAJE PONDERADO C2]],Tabla134[[#This Row],[PUNTAJE PONDERADO C3]])</f>
        <v>100</v>
      </c>
      <c r="O5" s="10" t="s">
        <v>25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3E34B-011B-4239-8957-D600BAFDB3E3}">
  <dimension ref="A1:P5"/>
  <sheetViews>
    <sheetView topLeftCell="C1" workbookViewId="0">
      <selection activeCell="E3" sqref="E3"/>
    </sheetView>
  </sheetViews>
  <sheetFormatPr baseColWidth="10" defaultRowHeight="14.5" x14ac:dyDescent="0.35"/>
  <cols>
    <col min="1" max="1" width="16.1796875" bestFit="1" customWidth="1"/>
    <col min="2" max="2" width="20.54296875" bestFit="1" customWidth="1"/>
    <col min="3" max="3" width="36.26953125" bestFit="1" customWidth="1"/>
    <col min="4" max="4" width="8.26953125" bestFit="1" customWidth="1"/>
    <col min="5" max="5" width="19.7265625" bestFit="1" customWidth="1"/>
    <col min="6" max="6" width="15.90625" bestFit="1" customWidth="1"/>
    <col min="7" max="7" width="15.90625" customWidth="1"/>
    <col min="8" max="9" width="17.26953125" bestFit="1" customWidth="1"/>
    <col min="10" max="11" width="17.26953125" customWidth="1"/>
    <col min="12" max="12" width="21.26953125" bestFit="1" customWidth="1"/>
    <col min="13" max="13" width="14.7265625" customWidth="1"/>
    <col min="14" max="14" width="17.90625" customWidth="1"/>
    <col min="15" max="15" width="21.54296875" bestFit="1" customWidth="1"/>
    <col min="16" max="16" width="13.6328125" bestFit="1" customWidth="1"/>
  </cols>
  <sheetData>
    <row r="1" spans="1:16" ht="30.5" customHeight="1" x14ac:dyDescent="0.35">
      <c r="A1" t="s">
        <v>0</v>
      </c>
      <c r="B1" t="s">
        <v>1</v>
      </c>
      <c r="C1" t="s">
        <v>15</v>
      </c>
      <c r="D1" t="s">
        <v>2</v>
      </c>
      <c r="E1" t="s">
        <v>3</v>
      </c>
      <c r="F1" t="s">
        <v>4</v>
      </c>
      <c r="G1" t="s">
        <v>23</v>
      </c>
      <c r="H1" s="5" t="s">
        <v>19</v>
      </c>
      <c r="I1" t="s">
        <v>7</v>
      </c>
      <c r="J1" t="s">
        <v>17</v>
      </c>
      <c r="K1" s="5" t="s">
        <v>18</v>
      </c>
      <c r="L1" t="s">
        <v>8</v>
      </c>
      <c r="M1" t="s">
        <v>20</v>
      </c>
      <c r="N1" s="5" t="s">
        <v>21</v>
      </c>
      <c r="O1" s="2" t="s">
        <v>22</v>
      </c>
      <c r="P1" s="9" t="s">
        <v>24</v>
      </c>
    </row>
    <row r="2" spans="1:16" x14ac:dyDescent="0.35">
      <c r="A2" t="s">
        <v>6</v>
      </c>
      <c r="B2" t="s">
        <v>5</v>
      </c>
      <c r="D2">
        <v>3</v>
      </c>
      <c r="E2" s="1">
        <v>4192864</v>
      </c>
      <c r="F2" s="1">
        <v>4075441</v>
      </c>
      <c r="G2" s="1">
        <f>(Tabla1346[[#This Row],[MENOR VALOR]]/Tabla1346[[#This Row],[MONTO OFERTADO]])*100</f>
        <v>97.199456028146869</v>
      </c>
      <c r="H2" s="8">
        <f>Tabla1346[[#This Row],[PUNTAJE C1]]*0.5</f>
        <v>48.599728014073435</v>
      </c>
      <c r="I2">
        <v>9</v>
      </c>
      <c r="J2">
        <v>50</v>
      </c>
      <c r="K2" s="7">
        <f>Tabla1346[[#This Row],[PUNTAJE C2]]*0.4</f>
        <v>20</v>
      </c>
      <c r="L2">
        <v>9</v>
      </c>
      <c r="M2">
        <v>100</v>
      </c>
      <c r="N2" s="7">
        <f>Tabla1346[[#This Row],[PUNTAJE C3]]*0.1</f>
        <v>10</v>
      </c>
      <c r="O2" s="6">
        <f>SUM(Tabla1346[[#This Row],[PUNTAJE PONDERADO C1]],Tabla1346[[#This Row],[PUNTAJE PONDERADO C2]],Tabla1346[[#This Row],[PUNTAJE PONDERADO C3]])</f>
        <v>78.599728014073435</v>
      </c>
      <c r="P2" s="9"/>
    </row>
    <row r="3" spans="1:16" x14ac:dyDescent="0.35">
      <c r="A3" t="s">
        <v>10</v>
      </c>
      <c r="B3" t="s">
        <v>9</v>
      </c>
      <c r="D3">
        <v>3</v>
      </c>
      <c r="E3" s="1">
        <v>4075441</v>
      </c>
      <c r="F3" s="1">
        <v>4075441</v>
      </c>
      <c r="G3" s="1">
        <f>(Tabla1346[[#This Row],[MENOR VALOR]]/Tabla1346[[#This Row],[MONTO OFERTADO]])*100</f>
        <v>100</v>
      </c>
      <c r="H3" s="8">
        <f>Tabla1346[[#This Row],[PUNTAJE C1]]*0.5</f>
        <v>50</v>
      </c>
      <c r="I3">
        <v>5</v>
      </c>
      <c r="J3">
        <v>100</v>
      </c>
      <c r="K3" s="7">
        <f>Tabla1346[[#This Row],[PUNTAJE C2]]*0.4</f>
        <v>40</v>
      </c>
      <c r="L3">
        <v>10</v>
      </c>
      <c r="M3">
        <v>100</v>
      </c>
      <c r="N3" s="7">
        <f>Tabla1346[[#This Row],[PUNTAJE C3]]*0.1</f>
        <v>10</v>
      </c>
      <c r="O3" s="6">
        <f>SUM(Tabla1346[[#This Row],[PUNTAJE PONDERADO C1]],Tabla1346[[#This Row],[PUNTAJE PONDERADO C2]],Tabla1346[[#This Row],[PUNTAJE PONDERADO C3]])</f>
        <v>100</v>
      </c>
      <c r="P3" s="10" t="s">
        <v>25</v>
      </c>
    </row>
    <row r="4" spans="1:16" x14ac:dyDescent="0.35">
      <c r="A4" t="s">
        <v>12</v>
      </c>
      <c r="B4" t="s">
        <v>11</v>
      </c>
      <c r="C4" t="s">
        <v>27</v>
      </c>
      <c r="D4">
        <v>3</v>
      </c>
      <c r="E4" s="1"/>
      <c r="F4" s="1"/>
      <c r="G4" s="1"/>
      <c r="H4" s="8"/>
      <c r="K4" s="7"/>
      <c r="N4" s="7"/>
      <c r="O4" s="6"/>
      <c r="P4" s="9"/>
    </row>
    <row r="5" spans="1:16" x14ac:dyDescent="0.35">
      <c r="A5" t="s">
        <v>14</v>
      </c>
      <c r="B5" t="s">
        <v>13</v>
      </c>
      <c r="C5" t="s">
        <v>27</v>
      </c>
      <c r="D5">
        <v>3</v>
      </c>
      <c r="E5" s="1"/>
      <c r="F5" s="1"/>
      <c r="G5" s="1"/>
      <c r="H5" s="8"/>
      <c r="K5" s="7"/>
      <c r="N5" s="7"/>
      <c r="O5" s="6"/>
      <c r="P5" s="9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08D6B-3111-420F-BC67-404ADDC1811D}">
  <dimension ref="A1:G41"/>
  <sheetViews>
    <sheetView workbookViewId="0">
      <selection activeCell="B9" sqref="B9"/>
    </sheetView>
  </sheetViews>
  <sheetFormatPr baseColWidth="10" defaultRowHeight="14.5" x14ac:dyDescent="0.35"/>
  <cols>
    <col min="1" max="1" width="16.1796875" bestFit="1" customWidth="1"/>
    <col min="2" max="2" width="20.54296875" bestFit="1" customWidth="1"/>
    <col min="3" max="3" width="8.26953125" bestFit="1" customWidth="1"/>
    <col min="4" max="4" width="19.7265625" bestFit="1" customWidth="1"/>
    <col min="5" max="5" width="15.90625" bestFit="1" customWidth="1"/>
    <col min="6" max="6" width="17.26953125" bestFit="1" customWidth="1"/>
    <col min="7" max="7" width="21.26953125" bestFit="1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</v>
      </c>
      <c r="G1" t="s">
        <v>8</v>
      </c>
    </row>
    <row r="2" spans="1:7" x14ac:dyDescent="0.35">
      <c r="A2" t="s">
        <v>6</v>
      </c>
      <c r="B2" t="s">
        <v>5</v>
      </c>
      <c r="C2">
        <v>1</v>
      </c>
      <c r="D2" s="1">
        <v>13860669</v>
      </c>
      <c r="E2" s="1"/>
      <c r="F2">
        <v>9</v>
      </c>
      <c r="G2">
        <v>9</v>
      </c>
    </row>
    <row r="3" spans="1:7" x14ac:dyDescent="0.35">
      <c r="A3" t="s">
        <v>6</v>
      </c>
      <c r="B3" t="s">
        <v>5</v>
      </c>
      <c r="C3">
        <v>2</v>
      </c>
      <c r="D3" s="1">
        <v>1155844</v>
      </c>
      <c r="E3" s="1"/>
      <c r="F3">
        <v>9</v>
      </c>
      <c r="G3">
        <v>9</v>
      </c>
    </row>
    <row r="4" spans="1:7" x14ac:dyDescent="0.35">
      <c r="A4" t="s">
        <v>6</v>
      </c>
      <c r="B4" t="s">
        <v>5</v>
      </c>
      <c r="C4">
        <v>3</v>
      </c>
      <c r="D4" s="1">
        <v>4192864</v>
      </c>
      <c r="E4" s="1"/>
      <c r="F4">
        <v>9</v>
      </c>
      <c r="G4">
        <v>9</v>
      </c>
    </row>
    <row r="5" spans="1:7" x14ac:dyDescent="0.35">
      <c r="A5" t="s">
        <v>10</v>
      </c>
      <c r="B5" t="s">
        <v>9</v>
      </c>
      <c r="C5">
        <v>1</v>
      </c>
      <c r="D5" s="1">
        <v>13031692</v>
      </c>
      <c r="E5" s="1"/>
      <c r="F5">
        <v>5</v>
      </c>
      <c r="G5">
        <v>10</v>
      </c>
    </row>
    <row r="6" spans="1:7" x14ac:dyDescent="0.35">
      <c r="A6" t="s">
        <v>10</v>
      </c>
      <c r="B6" t="s">
        <v>9</v>
      </c>
      <c r="C6">
        <v>2</v>
      </c>
      <c r="D6" s="1">
        <v>1409558</v>
      </c>
      <c r="E6" s="1"/>
      <c r="F6">
        <v>5</v>
      </c>
      <c r="G6">
        <v>10</v>
      </c>
    </row>
    <row r="7" spans="1:7" x14ac:dyDescent="0.35">
      <c r="A7" t="s">
        <v>10</v>
      </c>
      <c r="B7" t="s">
        <v>9</v>
      </c>
      <c r="C7">
        <v>3</v>
      </c>
      <c r="D7" s="1">
        <v>4075441</v>
      </c>
      <c r="E7" s="1"/>
      <c r="F7">
        <v>5</v>
      </c>
      <c r="G7">
        <v>10</v>
      </c>
    </row>
    <row r="8" spans="1:7" x14ac:dyDescent="0.35">
      <c r="A8" t="s">
        <v>12</v>
      </c>
      <c r="B8" t="s">
        <v>11</v>
      </c>
      <c r="C8">
        <v>1</v>
      </c>
      <c r="D8" s="1">
        <v>12860000</v>
      </c>
      <c r="E8" s="1"/>
      <c r="F8">
        <v>9</v>
      </c>
      <c r="G8">
        <v>6</v>
      </c>
    </row>
    <row r="9" spans="1:7" x14ac:dyDescent="0.35">
      <c r="A9" t="s">
        <v>12</v>
      </c>
      <c r="B9" t="s">
        <v>11</v>
      </c>
      <c r="C9">
        <v>2</v>
      </c>
      <c r="D9" s="1">
        <v>1120000</v>
      </c>
      <c r="E9" s="1"/>
      <c r="F9">
        <v>9</v>
      </c>
      <c r="G9">
        <v>6</v>
      </c>
    </row>
    <row r="10" spans="1:7" x14ac:dyDescent="0.35">
      <c r="A10" t="s">
        <v>12</v>
      </c>
      <c r="B10" t="s">
        <v>11</v>
      </c>
      <c r="C10">
        <v>3</v>
      </c>
      <c r="D10" s="1">
        <v>6900000</v>
      </c>
      <c r="E10" s="1"/>
      <c r="F10">
        <v>9</v>
      </c>
      <c r="G10">
        <v>6</v>
      </c>
    </row>
    <row r="11" spans="1:7" x14ac:dyDescent="0.35">
      <c r="A11" t="s">
        <v>14</v>
      </c>
      <c r="B11" t="s">
        <v>13</v>
      </c>
      <c r="C11">
        <v>1</v>
      </c>
      <c r="D11" s="1">
        <v>7567436</v>
      </c>
      <c r="E11" s="1"/>
      <c r="F11">
        <v>5</v>
      </c>
      <c r="G11">
        <v>24</v>
      </c>
    </row>
    <row r="12" spans="1:7" x14ac:dyDescent="0.35">
      <c r="A12" t="s">
        <v>14</v>
      </c>
      <c r="B12" t="s">
        <v>13</v>
      </c>
      <c r="C12">
        <v>2</v>
      </c>
      <c r="D12" s="1">
        <v>1090680</v>
      </c>
      <c r="E12" s="1"/>
      <c r="F12">
        <v>5</v>
      </c>
      <c r="G12">
        <v>24</v>
      </c>
    </row>
    <row r="13" spans="1:7" x14ac:dyDescent="0.35">
      <c r="A13" t="s">
        <v>14</v>
      </c>
      <c r="B13" t="s">
        <v>13</v>
      </c>
      <c r="C13">
        <v>3</v>
      </c>
      <c r="D13" s="1">
        <v>3659053</v>
      </c>
      <c r="E13" s="1"/>
      <c r="F13">
        <v>5</v>
      </c>
      <c r="G13">
        <v>24</v>
      </c>
    </row>
    <row r="14" spans="1:7" x14ac:dyDescent="0.35">
      <c r="D14" s="1"/>
      <c r="E14" s="1"/>
      <c r="F14" s="1"/>
    </row>
    <row r="15" spans="1:7" x14ac:dyDescent="0.35">
      <c r="D15" s="1"/>
      <c r="E15" s="1"/>
      <c r="F15" s="1"/>
    </row>
    <row r="16" spans="1:7" x14ac:dyDescent="0.35">
      <c r="D16" s="1"/>
      <c r="E16" s="1"/>
      <c r="F16" s="1"/>
    </row>
    <row r="17" spans="4:6" x14ac:dyDescent="0.35">
      <c r="D17" s="1"/>
      <c r="E17" s="1"/>
      <c r="F17" s="1"/>
    </row>
    <row r="18" spans="4:6" x14ac:dyDescent="0.35">
      <c r="D18" s="1"/>
      <c r="E18" s="1"/>
      <c r="F18" s="1"/>
    </row>
    <row r="19" spans="4:6" x14ac:dyDescent="0.35">
      <c r="D19" s="1"/>
      <c r="E19" s="1"/>
      <c r="F19" s="1"/>
    </row>
    <row r="20" spans="4:6" x14ac:dyDescent="0.35">
      <c r="D20" s="1"/>
      <c r="E20" s="1"/>
      <c r="F20" s="1"/>
    </row>
    <row r="21" spans="4:6" x14ac:dyDescent="0.35">
      <c r="D21" s="1"/>
      <c r="E21" s="1"/>
      <c r="F21" s="1"/>
    </row>
    <row r="22" spans="4:6" x14ac:dyDescent="0.35">
      <c r="D22" s="1"/>
      <c r="E22" s="1"/>
      <c r="F22" s="1"/>
    </row>
    <row r="23" spans="4:6" x14ac:dyDescent="0.35">
      <c r="D23" s="1"/>
      <c r="E23" s="1"/>
      <c r="F23" s="1"/>
    </row>
    <row r="24" spans="4:6" x14ac:dyDescent="0.35">
      <c r="D24" s="1"/>
      <c r="E24" s="1"/>
      <c r="F24" s="1"/>
    </row>
    <row r="25" spans="4:6" x14ac:dyDescent="0.35">
      <c r="D25" s="1"/>
      <c r="E25" s="1"/>
      <c r="F25" s="1"/>
    </row>
    <row r="26" spans="4:6" x14ac:dyDescent="0.35">
      <c r="D26" s="1"/>
      <c r="E26" s="1"/>
      <c r="F26" s="1"/>
    </row>
    <row r="27" spans="4:6" x14ac:dyDescent="0.35">
      <c r="D27" s="1"/>
      <c r="E27" s="1"/>
      <c r="F27" s="1"/>
    </row>
    <row r="28" spans="4:6" x14ac:dyDescent="0.35">
      <c r="D28" s="1"/>
      <c r="E28" s="1"/>
      <c r="F28" s="1"/>
    </row>
    <row r="29" spans="4:6" x14ac:dyDescent="0.35">
      <c r="D29" s="1"/>
      <c r="E29" s="1"/>
      <c r="F29" s="1"/>
    </row>
    <row r="30" spans="4:6" x14ac:dyDescent="0.35">
      <c r="D30" s="1"/>
      <c r="E30" s="1"/>
      <c r="F30" s="1"/>
    </row>
    <row r="31" spans="4:6" x14ac:dyDescent="0.35">
      <c r="D31" s="1"/>
      <c r="E31" s="1"/>
      <c r="F31" s="1"/>
    </row>
    <row r="32" spans="4:6" x14ac:dyDescent="0.35">
      <c r="D32" s="1"/>
      <c r="E32" s="1"/>
      <c r="F32" s="1"/>
    </row>
    <row r="33" spans="4:6" x14ac:dyDescent="0.35">
      <c r="D33" s="1"/>
      <c r="E33" s="1"/>
      <c r="F33" s="1"/>
    </row>
    <row r="34" spans="4:6" x14ac:dyDescent="0.35">
      <c r="D34" s="1"/>
      <c r="E34" s="1"/>
      <c r="F34" s="1"/>
    </row>
    <row r="35" spans="4:6" x14ac:dyDescent="0.35">
      <c r="D35" s="1"/>
      <c r="E35" s="1"/>
      <c r="F35" s="1"/>
    </row>
    <row r="36" spans="4:6" x14ac:dyDescent="0.35">
      <c r="D36" s="1"/>
      <c r="E36" s="1"/>
      <c r="F36" s="1"/>
    </row>
    <row r="37" spans="4:6" x14ac:dyDescent="0.35">
      <c r="D37" s="1"/>
      <c r="E37" s="1"/>
      <c r="F37" s="1"/>
    </row>
    <row r="38" spans="4:6" x14ac:dyDescent="0.35">
      <c r="D38" s="1"/>
      <c r="E38" s="1"/>
      <c r="F38" s="1"/>
    </row>
    <row r="39" spans="4:6" x14ac:dyDescent="0.35">
      <c r="D39" s="1"/>
      <c r="E39" s="1"/>
      <c r="F39" s="1"/>
    </row>
    <row r="40" spans="4:6" x14ac:dyDescent="0.35">
      <c r="D40" s="1"/>
      <c r="E40" s="1"/>
      <c r="F40" s="1"/>
    </row>
    <row r="41" spans="4:6" x14ac:dyDescent="0.35">
      <c r="D41" s="1"/>
      <c r="E41" s="1"/>
      <c r="F41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LINEA 1</vt:lpstr>
      <vt:lpstr>LINEA 2</vt:lpstr>
      <vt:lpstr>LINEA 3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Barriga</dc:creator>
  <cp:lastModifiedBy>Jorge Barriga</cp:lastModifiedBy>
  <dcterms:created xsi:type="dcterms:W3CDTF">2025-12-11T13:37:55Z</dcterms:created>
  <dcterms:modified xsi:type="dcterms:W3CDTF">2025-12-11T20:14:42Z</dcterms:modified>
</cp:coreProperties>
</file>