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NEWTON\Paulina\3. 2026\3. Convenio Marco\9. Mobiliario General y Clinico\2.- ESCRITORIOS, ESTANTES Y OTROS\"/>
    </mc:Choice>
  </mc:AlternateContent>
  <xr:revisionPtr revIDLastSave="0" documentId="8_{FAEF3328-C1DA-46F7-81E2-93D2AEAEA3F3}" xr6:coauthVersionLast="47" xr6:coauthVersionMax="47" xr10:uidLastSave="{00000000-0000-0000-0000-000000000000}"/>
  <bookViews>
    <workbookView xWindow="-120" yWindow="-120" windowWidth="29040" windowHeight="15840" activeTab="3" xr2:uid="{381BA2F1-3118-4768-8870-3A7A458D62D9}"/>
  </bookViews>
  <sheets>
    <sheet name="LRFI " sheetId="5" r:id="rId1"/>
    <sheet name="HPM " sheetId="4" r:id="rId2"/>
    <sheet name="HAGELIN" sheetId="6" r:id="rId3"/>
    <sheet name="EVALUACION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3" i="3" l="1"/>
  <c r="G13" i="3"/>
  <c r="J23" i="6"/>
  <c r="J22" i="6"/>
  <c r="J21" i="6"/>
  <c r="J20" i="6"/>
  <c r="J18" i="6"/>
  <c r="H18" i="6"/>
  <c r="J17" i="6"/>
  <c r="H17" i="6"/>
  <c r="J16" i="6"/>
  <c r="H16" i="6"/>
  <c r="J15" i="6"/>
  <c r="H15" i="6"/>
  <c r="J14" i="6"/>
  <c r="H14" i="6"/>
  <c r="J13" i="6"/>
  <c r="H13" i="6"/>
  <c r="J12" i="6"/>
  <c r="H12" i="6"/>
  <c r="J11" i="6"/>
  <c r="H11" i="6"/>
  <c r="J10" i="6"/>
  <c r="H10" i="6"/>
  <c r="J9" i="6"/>
  <c r="H9" i="6"/>
  <c r="J8" i="6"/>
  <c r="H8" i="6"/>
  <c r="J7" i="6"/>
  <c r="H7" i="6"/>
  <c r="J6" i="6"/>
  <c r="H6" i="6"/>
  <c r="J5" i="6"/>
  <c r="H5" i="6"/>
  <c r="J4" i="6"/>
  <c r="H4" i="6"/>
  <c r="J3" i="6"/>
  <c r="J19" i="6" s="1"/>
  <c r="H3" i="6"/>
  <c r="P13" i="3"/>
  <c r="M13" i="3"/>
  <c r="I13" i="3" l="1"/>
  <c r="J13" i="3" s="1"/>
  <c r="Q13" i="3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7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</futureMetadata>
  <valueMetadata count="1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</valueMetadata>
</metadata>
</file>

<file path=xl/sharedStrings.xml><?xml version="1.0" encoding="utf-8"?>
<sst xmlns="http://schemas.openxmlformats.org/spreadsheetml/2006/main" count="212" uniqueCount="81">
  <si>
    <t>N°</t>
  </si>
  <si>
    <t>CENTRO</t>
  </si>
  <si>
    <t>PRODUCTO</t>
  </si>
  <si>
    <t>DESCRIPCION</t>
  </si>
  <si>
    <t>IMAGEN REFERENCIAL</t>
  </si>
  <si>
    <t>PRECIO REFERENCIAL</t>
  </si>
  <si>
    <t>CANTIDAD</t>
  </si>
  <si>
    <t>MONTO TOTAL ESTIMADO</t>
  </si>
  <si>
    <t>CVA</t>
  </si>
  <si>
    <t>ESCRITORIO</t>
  </si>
  <si>
    <t>ESCRITORIO DE OFICINA 3 CAJONES 120 X 60 X 75</t>
  </si>
  <si>
    <t>CAJONERA</t>
  </si>
  <si>
    <t>CAJONERA 3 CAJONES 50X40X66 APP</t>
  </si>
  <si>
    <t>ESTANTE CON LLAVES</t>
  </si>
  <si>
    <t>ESTANTE CON LLAVE 2 PERTAS 18X45X80</t>
  </si>
  <si>
    <t>LIBRERO</t>
  </si>
  <si>
    <t>LIBRERO 4 REPISAS BLANCO 106X30X25</t>
  </si>
  <si>
    <t xml:space="preserve">ESTANTES   2 PUERTAS CON SEGURO  DE 2 MTS X 60 CM , SUPERFICIE LAVABLE </t>
  </si>
  <si>
    <t>MUEBLE MODULAR METÀLICO DE 200X200X 90</t>
  </si>
  <si>
    <t>MUEBLE MODULAR METÁLICO DE 200 X 200 X 90 APROX.</t>
  </si>
  <si>
    <t>ESCRITORIO DOBLE  CON CAJONERAS LATERALES  MEDIDAS</t>
  </si>
  <si>
    <t xml:space="preserve">ESCRITORIO DOBLE CON CAJONERAS LATERALES </t>
  </si>
  <si>
    <t>CJBV</t>
  </si>
  <si>
    <t xml:space="preserve">ESCRITORIO 140 X 75 </t>
  </si>
  <si>
    <t>ESTACION DE TRABAJO DE 1.5X1.5, ANCHO 60 CM CON PUERTA CON LLAVE</t>
  </si>
  <si>
    <t>CLA</t>
  </si>
  <si>
    <t>CAJONERAS BLANCAS Con dimensiones de  66 cm de alto, 46,4 cm de ancho y 45,3 cm de profundidad </t>
  </si>
  <si>
    <t xml:space="preserve">ESTACIÓN DE TRABAJO </t>
  </si>
  <si>
    <t xml:space="preserve">ESTACIONES DE TRABAJO, Con dimensiones de 240x120 cms, ofrece capacidad para 4 puestos de trabajo </t>
  </si>
  <si>
    <t>ESTANTE CON LLAVES BLANCO, PRODUNDIDASD 37,8 , ANCHO 56 CM, ALTURA 169 CM</t>
  </si>
  <si>
    <t xml:space="preserve">Biblioteca Eco Joy Melamina 3 Nivel(es) 50.8x120.9x23.5 cm Blanco </t>
  </si>
  <si>
    <t xml:space="preserve">GABINETE METALICO </t>
  </si>
  <si>
    <t>KARDEX 4 CAJONES METALICO MODELO ANGOSTO EQUIMET . ALTO 1,330 MM - ANCHO 380 MM, PRODUNDIDAD 450 MM, MATERIAL ACERO LAMINADO</t>
  </si>
  <si>
    <t>REPISA</t>
  </si>
  <si>
    <t>REPISA BLANCA 1,20 ALTO X 30 CM ANCHO X 23,5 CM PROFUNDIDAD</t>
  </si>
  <si>
    <t>CCA</t>
  </si>
  <si>
    <t>MUEBLE ORGANIZADOR ESTANTE METALICO 5 NIVELES COLOR NEGRO, DIMENSIONES DEL ESTANTE ARMADO: ALTO 180 CM X ANCHO 90 CM X PROFUNDIDAD 40 CM</t>
  </si>
  <si>
    <t>COMERCIALHAGELIN</t>
  </si>
  <si>
    <t xml:space="preserve">Evaluacion de la Ofertas </t>
  </si>
  <si>
    <t>EVALUACION DE LAS OFERTAS</t>
  </si>
  <si>
    <t>Evaluacion de las Ofertas</t>
  </si>
  <si>
    <t xml:space="preserve">ANALISIS ECONOMICO </t>
  </si>
  <si>
    <t xml:space="preserve">PLAZO DE ENTREGA </t>
  </si>
  <si>
    <t>FINAL</t>
  </si>
  <si>
    <t>RUT PROVEEDOR</t>
  </si>
  <si>
    <t>SERVICIO</t>
  </si>
  <si>
    <t>PRECIO MINIMO OFERTADO</t>
  </si>
  <si>
    <t>PRECIO OFERTADO A EVALUAR</t>
  </si>
  <si>
    <t xml:space="preserve">PUNTAJE </t>
  </si>
  <si>
    <t>DIAS OFERTADOS</t>
  </si>
  <si>
    <t>CUMPLE</t>
  </si>
  <si>
    <t>PUNTAJE</t>
  </si>
  <si>
    <t>PUNTAJE FINAL</t>
  </si>
  <si>
    <t xml:space="preserve">GARANTIA </t>
  </si>
  <si>
    <t>LEFI SPA EMPRESA</t>
  </si>
  <si>
    <t>77324357-3</t>
  </si>
  <si>
    <t>76058118-6</t>
  </si>
  <si>
    <t>76102918-5</t>
  </si>
  <si>
    <t>MUEBLES HP LIMITADA</t>
  </si>
  <si>
    <t>COMERCIAL HAGELIN</t>
  </si>
  <si>
    <t>MOBILIARIO GENERAL</t>
  </si>
  <si>
    <t xml:space="preserve">MOBILIARIO GENERAL </t>
  </si>
  <si>
    <t>36 MESES</t>
  </si>
  <si>
    <t>PROVEEDOR</t>
  </si>
  <si>
    <t>NETO</t>
  </si>
  <si>
    <t>IVA</t>
  </si>
  <si>
    <t>TOTAL</t>
  </si>
  <si>
    <t>** Cotiza por 1, pero se requieren 9.</t>
  </si>
  <si>
    <t>**Cotiza por 1, pero se requieren 2.</t>
  </si>
  <si>
    <t>** cotiza por 9, pero se requieren 8</t>
  </si>
  <si>
    <t>** cotiza por 1, pero se requieren 2</t>
  </si>
  <si>
    <t>** cotiza por 1 pero se requieren 2</t>
  </si>
  <si>
    <t>se solicita cotizar 9, solo cotizan 1</t>
  </si>
  <si>
    <t>se solicita cotizar 2, pero solo cotizan 1</t>
  </si>
  <si>
    <t>Se solicita cotizar 8, pero cotizan 9</t>
  </si>
  <si>
    <t>DCTO 2%</t>
  </si>
  <si>
    <t>MONTO TOTAL</t>
  </si>
  <si>
    <t xml:space="preserve"> </t>
  </si>
  <si>
    <t>OBSERVACIONES</t>
  </si>
  <si>
    <t>NO POSTULA POR TODOS LOS PRODUCTOS</t>
  </si>
  <si>
    <t>INFORME DE EVALUACION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</si>
</sst>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\ _€_-;\-* #,##0\ _€_-;_-* &quot;-&quot;??\ _€_-;_-@_-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9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E59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8" tint="0.79998168889431442"/>
        <bgColor rgb="FFFFE599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0" xfId="0" applyFont="1" applyFill="1"/>
    <xf numFmtId="0" fontId="0" fillId="2" borderId="3" xfId="0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/>
    <xf numFmtId="0" fontId="3" fillId="2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 vertical="center" wrapText="1"/>
    </xf>
    <xf numFmtId="0" fontId="0" fillId="2" borderId="4" xfId="0" applyFill="1" applyBorder="1"/>
    <xf numFmtId="0" fontId="0" fillId="2" borderId="5" xfId="0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vertical="center"/>
    </xf>
    <xf numFmtId="0" fontId="0" fillId="2" borderId="7" xfId="0" applyFill="1" applyBorder="1"/>
    <xf numFmtId="0" fontId="0" fillId="2" borderId="9" xfId="0" applyFill="1" applyBorder="1"/>
    <xf numFmtId="0" fontId="0" fillId="2" borderId="10" xfId="0" applyFill="1" applyBorder="1" applyAlignment="1">
      <alignment horizontal="center" vertical="center"/>
    </xf>
    <xf numFmtId="0" fontId="3" fillId="3" borderId="10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horizontal="center" wrapText="1"/>
    </xf>
    <xf numFmtId="3" fontId="3" fillId="2" borderId="10" xfId="0" applyNumberFormat="1" applyFont="1" applyFill="1" applyBorder="1" applyAlignment="1">
      <alignment horizontal="right" vertical="center"/>
    </xf>
    <xf numFmtId="0" fontId="3" fillId="2" borderId="10" xfId="0" applyFont="1" applyFill="1" applyBorder="1" applyAlignment="1">
      <alignment vertical="center"/>
    </xf>
    <xf numFmtId="164" fontId="0" fillId="2" borderId="0" xfId="1" applyNumberFormat="1" applyFont="1" applyFill="1"/>
    <xf numFmtId="164" fontId="0" fillId="2" borderId="6" xfId="0" applyNumberFormat="1" applyFill="1" applyBorder="1"/>
    <xf numFmtId="164" fontId="0" fillId="2" borderId="8" xfId="0" applyNumberFormat="1" applyFill="1" applyBorder="1"/>
    <xf numFmtId="164" fontId="0" fillId="2" borderId="11" xfId="0" applyNumberFormat="1" applyFill="1" applyBorder="1"/>
    <xf numFmtId="0" fontId="6" fillId="2" borderId="0" xfId="0" applyFont="1" applyFill="1"/>
    <xf numFmtId="0" fontId="7" fillId="2" borderId="0" xfId="0" applyFont="1" applyFill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165" fontId="5" fillId="2" borderId="21" xfId="1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165" fontId="10" fillId="2" borderId="15" xfId="1" applyNumberFormat="1" applyFont="1" applyFill="1" applyBorder="1" applyAlignment="1">
      <alignment horizontal="center" vertical="center" wrapText="1"/>
    </xf>
    <xf numFmtId="165" fontId="10" fillId="2" borderId="2" xfId="1" applyNumberFormat="1" applyFont="1" applyFill="1" applyBorder="1" applyAlignment="1">
      <alignment horizontal="center" vertical="center" wrapText="1"/>
    </xf>
    <xf numFmtId="165" fontId="10" fillId="2" borderId="20" xfId="1" applyNumberFormat="1" applyFont="1" applyFill="1" applyBorder="1" applyAlignment="1">
      <alignment horizontal="center" vertical="center" wrapText="1"/>
    </xf>
    <xf numFmtId="165" fontId="10" fillId="2" borderId="21" xfId="1" applyNumberFormat="1" applyFont="1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/>
    </xf>
    <xf numFmtId="0" fontId="0" fillId="0" borderId="28" xfId="0" applyBorder="1"/>
    <xf numFmtId="0" fontId="0" fillId="2" borderId="26" xfId="0" applyFill="1" applyBorder="1"/>
    <xf numFmtId="165" fontId="12" fillId="2" borderId="5" xfId="1" applyNumberFormat="1" applyFont="1" applyFill="1" applyBorder="1" applyAlignment="1">
      <alignment horizontal="right"/>
    </xf>
    <xf numFmtId="165" fontId="12" fillId="2" borderId="27" xfId="1" applyNumberFormat="1" applyFont="1" applyFill="1" applyBorder="1" applyAlignment="1">
      <alignment horizontal="center"/>
    </xf>
    <xf numFmtId="165" fontId="12" fillId="2" borderId="29" xfId="1" applyNumberFormat="1" applyFont="1" applyFill="1" applyBorder="1" applyAlignment="1"/>
    <xf numFmtId="165" fontId="12" fillId="0" borderId="29" xfId="1" applyNumberFormat="1" applyFont="1" applyFill="1" applyBorder="1"/>
    <xf numFmtId="165" fontId="12" fillId="2" borderId="27" xfId="1" applyNumberFormat="1" applyFont="1" applyFill="1" applyBorder="1"/>
    <xf numFmtId="0" fontId="12" fillId="2" borderId="0" xfId="0" applyFont="1" applyFill="1"/>
    <xf numFmtId="0" fontId="0" fillId="0" borderId="33" xfId="0" applyBorder="1" applyAlignment="1">
      <alignment horizontal="center"/>
    </xf>
    <xf numFmtId="0" fontId="0" fillId="0" borderId="35" xfId="0" applyBorder="1"/>
    <xf numFmtId="0" fontId="0" fillId="2" borderId="33" xfId="0" applyFill="1" applyBorder="1"/>
    <xf numFmtId="165" fontId="12" fillId="2" borderId="10" xfId="1" applyNumberFormat="1" applyFont="1" applyFill="1" applyBorder="1" applyAlignment="1">
      <alignment horizontal="right"/>
    </xf>
    <xf numFmtId="165" fontId="12" fillId="0" borderId="34" xfId="1" applyNumberFormat="1" applyFont="1" applyFill="1" applyBorder="1" applyAlignment="1">
      <alignment horizontal="center"/>
    </xf>
    <xf numFmtId="165" fontId="12" fillId="0" borderId="36" xfId="1" applyNumberFormat="1" applyFont="1" applyFill="1" applyBorder="1" applyAlignment="1"/>
    <xf numFmtId="165" fontId="12" fillId="0" borderId="36" xfId="1" applyNumberFormat="1" applyFont="1" applyFill="1" applyBorder="1"/>
    <xf numFmtId="165" fontId="12" fillId="0" borderId="34" xfId="1" applyNumberFormat="1" applyFont="1" applyFill="1" applyBorder="1"/>
    <xf numFmtId="0" fontId="12" fillId="0" borderId="0" xfId="0" applyFont="1"/>
    <xf numFmtId="43" fontId="12" fillId="2" borderId="0" xfId="1" applyFont="1" applyFill="1" applyBorder="1"/>
    <xf numFmtId="165" fontId="10" fillId="2" borderId="1" xfId="1" applyNumberFormat="1" applyFont="1" applyFill="1" applyBorder="1" applyAlignment="1">
      <alignment horizontal="center" vertical="center" wrapText="1"/>
    </xf>
    <xf numFmtId="165" fontId="10" fillId="2" borderId="1" xfId="1" applyNumberFormat="1" applyFont="1" applyFill="1" applyBorder="1" applyAlignment="1">
      <alignment horizontal="center" wrapText="1"/>
    </xf>
    <xf numFmtId="165" fontId="3" fillId="0" borderId="4" xfId="1" applyNumberFormat="1" applyFont="1" applyFill="1" applyBorder="1"/>
    <xf numFmtId="165" fontId="3" fillId="2" borderId="5" xfId="1" applyNumberFormat="1" applyFont="1" applyFill="1" applyBorder="1"/>
    <xf numFmtId="165" fontId="3" fillId="0" borderId="9" xfId="1" applyNumberFormat="1" applyFont="1" applyFill="1" applyBorder="1"/>
    <xf numFmtId="165" fontId="3" fillId="0" borderId="10" xfId="1" applyNumberFormat="1" applyFont="1" applyFill="1" applyBorder="1"/>
    <xf numFmtId="164" fontId="4" fillId="2" borderId="0" xfId="1" applyNumberFormat="1" applyFont="1" applyFill="1" applyBorder="1"/>
    <xf numFmtId="0" fontId="0" fillId="0" borderId="27" xfId="0" applyBorder="1" applyAlignment="1">
      <alignment horizontal="left"/>
    </xf>
    <xf numFmtId="0" fontId="0" fillId="0" borderId="34" xfId="0" applyBorder="1" applyAlignment="1">
      <alignment horizontal="left"/>
    </xf>
    <xf numFmtId="0" fontId="7" fillId="2" borderId="2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64" fontId="5" fillId="2" borderId="15" xfId="0" applyNumberFormat="1" applyFont="1" applyFill="1" applyBorder="1"/>
    <xf numFmtId="164" fontId="5" fillId="2" borderId="0" xfId="1" applyNumberFormat="1" applyFont="1" applyFill="1" applyAlignment="1">
      <alignment horizontal="right"/>
    </xf>
    <xf numFmtId="164" fontId="5" fillId="5" borderId="15" xfId="0" applyNumberFormat="1" applyFont="1" applyFill="1" applyBorder="1"/>
    <xf numFmtId="0" fontId="2" fillId="2" borderId="38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vertical="center"/>
    </xf>
    <xf numFmtId="164" fontId="0" fillId="2" borderId="3" xfId="1" applyNumberFormat="1" applyFont="1" applyFill="1" applyBorder="1"/>
    <xf numFmtId="164" fontId="3" fillId="2" borderId="5" xfId="1" applyNumberFormat="1" applyFont="1" applyFill="1" applyBorder="1" applyAlignment="1">
      <alignment vertical="center"/>
    </xf>
    <xf numFmtId="164" fontId="0" fillId="2" borderId="5" xfId="1" applyNumberFormat="1" applyFont="1" applyFill="1" applyBorder="1"/>
    <xf numFmtId="164" fontId="3" fillId="2" borderId="10" xfId="1" applyNumberFormat="1" applyFont="1" applyFill="1" applyBorder="1" applyAlignment="1">
      <alignment vertical="center"/>
    </xf>
    <xf numFmtId="164" fontId="0" fillId="2" borderId="10" xfId="1" applyNumberFormat="1" applyFont="1" applyFill="1" applyBorder="1"/>
    <xf numFmtId="164" fontId="5" fillId="2" borderId="0" xfId="1" applyNumberFormat="1" applyFont="1" applyFill="1" applyAlignment="1">
      <alignment horizontal="right" vertical="center" wrapText="1"/>
    </xf>
    <xf numFmtId="164" fontId="5" fillId="2" borderId="37" xfId="0" applyNumberFormat="1" applyFont="1" applyFill="1" applyBorder="1"/>
    <xf numFmtId="0" fontId="13" fillId="2" borderId="30" xfId="0" applyFont="1" applyFill="1" applyBorder="1" applyAlignment="1">
      <alignment horizontal="center"/>
    </xf>
    <xf numFmtId="0" fontId="13" fillId="2" borderId="31" xfId="0" applyFont="1" applyFill="1" applyBorder="1" applyAlignment="1">
      <alignment horizontal="left"/>
    </xf>
    <xf numFmtId="0" fontId="13" fillId="2" borderId="32" xfId="0" applyFont="1" applyFill="1" applyBorder="1"/>
    <xf numFmtId="0" fontId="13" fillId="2" borderId="30" xfId="0" applyFont="1" applyFill="1" applyBorder="1"/>
    <xf numFmtId="165" fontId="14" fillId="2" borderId="7" xfId="1" applyNumberFormat="1" applyFont="1" applyFill="1" applyBorder="1"/>
    <xf numFmtId="165" fontId="14" fillId="2" borderId="3" xfId="1" applyNumberFormat="1" applyFont="1" applyFill="1" applyBorder="1"/>
    <xf numFmtId="165" fontId="15" fillId="2" borderId="3" xfId="1" applyNumberFormat="1" applyFont="1" applyFill="1" applyBorder="1" applyAlignment="1">
      <alignment horizontal="right"/>
    </xf>
    <xf numFmtId="165" fontId="15" fillId="2" borderId="31" xfId="1" applyNumberFormat="1" applyFont="1" applyFill="1" applyBorder="1" applyAlignment="1">
      <alignment horizontal="center"/>
    </xf>
    <xf numFmtId="165" fontId="15" fillId="2" borderId="16" xfId="1" applyNumberFormat="1" applyFont="1" applyFill="1" applyBorder="1" applyAlignment="1"/>
    <xf numFmtId="165" fontId="15" fillId="2" borderId="16" xfId="1" applyNumberFormat="1" applyFont="1" applyFill="1" applyBorder="1"/>
    <xf numFmtId="165" fontId="15" fillId="2" borderId="31" xfId="1" applyNumberFormat="1" applyFont="1" applyFill="1" applyBorder="1"/>
    <xf numFmtId="9" fontId="10" fillId="5" borderId="1" xfId="1" applyNumberFormat="1" applyFont="1" applyFill="1" applyBorder="1" applyAlignment="1">
      <alignment horizontal="center" vertical="center"/>
    </xf>
    <xf numFmtId="165" fontId="12" fillId="5" borderId="6" xfId="1" applyNumberFormat="1" applyFont="1" applyFill="1" applyBorder="1" applyAlignment="1">
      <alignment horizontal="right"/>
    </xf>
    <xf numFmtId="165" fontId="15" fillId="5" borderId="8" xfId="1" applyNumberFormat="1" applyFont="1" applyFill="1" applyBorder="1" applyAlignment="1">
      <alignment horizontal="right"/>
    </xf>
    <xf numFmtId="165" fontId="12" fillId="5" borderId="11" xfId="1" applyNumberFormat="1" applyFont="1" applyFill="1" applyBorder="1" applyAlignment="1">
      <alignment horizontal="right"/>
    </xf>
    <xf numFmtId="9" fontId="10" fillId="5" borderId="21" xfId="2" applyFont="1" applyFill="1" applyBorder="1" applyAlignment="1">
      <alignment horizontal="center" vertical="center" wrapText="1"/>
    </xf>
    <xf numFmtId="165" fontId="12" fillId="5" borderId="6" xfId="1" applyNumberFormat="1" applyFont="1" applyFill="1" applyBorder="1"/>
    <xf numFmtId="165" fontId="15" fillId="5" borderId="8" xfId="1" applyNumberFormat="1" applyFont="1" applyFill="1" applyBorder="1"/>
    <xf numFmtId="165" fontId="12" fillId="5" borderId="11" xfId="1" applyNumberFormat="1" applyFont="1" applyFill="1" applyBorder="1"/>
    <xf numFmtId="9" fontId="10" fillId="5" borderId="21" xfId="1" applyNumberFormat="1" applyFont="1" applyFill="1" applyBorder="1" applyAlignment="1">
      <alignment horizontal="center" vertical="center" wrapText="1"/>
    </xf>
    <xf numFmtId="165" fontId="12" fillId="5" borderId="12" xfId="1" applyNumberFormat="1" applyFont="1" applyFill="1" applyBorder="1"/>
    <xf numFmtId="165" fontId="15" fillId="5" borderId="13" xfId="1" applyNumberFormat="1" applyFont="1" applyFill="1" applyBorder="1"/>
    <xf numFmtId="165" fontId="12" fillId="5" borderId="14" xfId="1" applyNumberFormat="1" applyFont="1" applyFill="1" applyBorder="1"/>
    <xf numFmtId="0" fontId="11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0" fillId="2" borderId="3" xfId="0" applyFill="1" applyBorder="1" applyAlignment="1">
      <alignment wrapText="1"/>
    </xf>
    <xf numFmtId="0" fontId="2" fillId="2" borderId="3" xfId="0" applyFont="1" applyFill="1" applyBorder="1" applyAlignment="1">
      <alignment vertical="center"/>
    </xf>
    <xf numFmtId="0" fontId="0" fillId="5" borderId="3" xfId="0" applyFill="1" applyBorder="1"/>
    <xf numFmtId="0" fontId="0" fillId="5" borderId="3" xfId="0" applyFill="1" applyBorder="1" applyAlignment="1">
      <alignment horizontal="center" vertical="center"/>
    </xf>
    <xf numFmtId="0" fontId="3" fillId="7" borderId="3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vertical="center" wrapText="1"/>
    </xf>
    <xf numFmtId="0" fontId="0" fillId="5" borderId="3" xfId="0" applyFill="1" applyBorder="1" applyAlignment="1">
      <alignment wrapText="1"/>
    </xf>
    <xf numFmtId="0" fontId="3" fillId="8" borderId="3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vertical="center"/>
    </xf>
    <xf numFmtId="0" fontId="3" fillId="7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vertical="center"/>
    </xf>
    <xf numFmtId="0" fontId="3" fillId="7" borderId="3" xfId="0" applyFont="1" applyFill="1" applyBorder="1" applyAlignment="1">
      <alignment horizontal="center" vertical="center"/>
    </xf>
    <xf numFmtId="0" fontId="0" fillId="5" borderId="3" xfId="0" applyFill="1" applyBorder="1" applyAlignment="1">
      <alignment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165" fontId="9" fillId="2" borderId="17" xfId="1" applyNumberFormat="1" applyFont="1" applyFill="1" applyBorder="1" applyAlignment="1">
      <alignment horizontal="center" vertical="center" wrapText="1"/>
    </xf>
    <xf numFmtId="165" fontId="9" fillId="2" borderId="22" xfId="1" applyNumberFormat="1" applyFont="1" applyFill="1" applyBorder="1" applyAlignment="1">
      <alignment horizontal="center" vertical="center" wrapText="1"/>
    </xf>
    <xf numFmtId="165" fontId="9" fillId="2" borderId="18" xfId="1" applyNumberFormat="1" applyFont="1" applyFill="1" applyBorder="1" applyAlignment="1">
      <alignment horizontal="center" vertical="center" wrapText="1"/>
    </xf>
    <xf numFmtId="165" fontId="10" fillId="2" borderId="17" xfId="1" applyNumberFormat="1" applyFont="1" applyFill="1" applyBorder="1" applyAlignment="1">
      <alignment horizontal="center" vertical="center" wrapText="1"/>
    </xf>
    <xf numFmtId="165" fontId="10" fillId="2" borderId="22" xfId="1" applyNumberFormat="1" applyFont="1" applyFill="1" applyBorder="1" applyAlignment="1">
      <alignment horizontal="center" vertical="center" wrapText="1"/>
    </xf>
    <xf numFmtId="165" fontId="10" fillId="2" borderId="18" xfId="1" applyNumberFormat="1" applyFont="1" applyFill="1" applyBorder="1" applyAlignment="1">
      <alignment horizontal="center" vertical="center" wrapText="1"/>
    </xf>
    <xf numFmtId="164" fontId="5" fillId="2" borderId="19" xfId="1" applyNumberFormat="1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13</xdr:row>
      <xdr:rowOff>104775</xdr:rowOff>
    </xdr:from>
    <xdr:to>
      <xdr:col>7</xdr:col>
      <xdr:colOff>456586</xdr:colOff>
      <xdr:row>36</xdr:row>
      <xdr:rowOff>142436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60EBD67-129D-9253-9DCC-16E694536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2200275"/>
          <a:ext cx="4914286" cy="3514286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7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494BD-6DF8-477F-B863-434925DEE59E}">
  <sheetPr>
    <tabColor theme="8" tint="0.79998168889431442"/>
  </sheetPr>
  <dimension ref="A2:G29"/>
  <sheetViews>
    <sheetView workbookViewId="0">
      <selection activeCell="I16" sqref="I16"/>
    </sheetView>
  </sheetViews>
  <sheetFormatPr baseColWidth="10" defaultRowHeight="15" x14ac:dyDescent="0.25"/>
  <cols>
    <col min="1" max="1" width="9.140625" style="1" customWidth="1"/>
    <col min="2" max="2" width="10.85546875" style="2" bestFit="1" customWidth="1"/>
    <col min="3" max="3" width="24.140625" style="1" customWidth="1"/>
    <col min="4" max="4" width="28.140625" style="1" customWidth="1"/>
    <col min="5" max="5" width="39.7109375" style="1" customWidth="1"/>
    <col min="6" max="6" width="14.140625" style="1" customWidth="1"/>
    <col min="7" max="7" width="22.42578125" style="1" customWidth="1"/>
    <col min="8" max="16384" width="11.42578125" style="1"/>
  </cols>
  <sheetData>
    <row r="2" spans="1:7" ht="99.95" customHeight="1" x14ac:dyDescent="0.25">
      <c r="A2" s="121" t="s">
        <v>0</v>
      </c>
      <c r="B2" s="121" t="s">
        <v>1</v>
      </c>
      <c r="C2" s="121" t="s">
        <v>2</v>
      </c>
      <c r="D2" s="121" t="s">
        <v>3</v>
      </c>
      <c r="E2" s="121" t="s">
        <v>4</v>
      </c>
      <c r="F2" s="121" t="s">
        <v>6</v>
      </c>
      <c r="G2" s="122" t="s">
        <v>78</v>
      </c>
    </row>
    <row r="3" spans="1:7" ht="99.95" customHeight="1" x14ac:dyDescent="0.25">
      <c r="A3" s="123">
        <v>1</v>
      </c>
      <c r="B3" s="4" t="s">
        <v>8</v>
      </c>
      <c r="C3" s="5" t="s">
        <v>9</v>
      </c>
      <c r="D3" s="5" t="s">
        <v>10</v>
      </c>
      <c r="E3" s="6" t="e" vm="1">
        <v>#VALUE!</v>
      </c>
      <c r="F3" s="8">
        <v>1</v>
      </c>
      <c r="G3" s="124"/>
    </row>
    <row r="4" spans="1:7" ht="99.95" customHeight="1" x14ac:dyDescent="0.25">
      <c r="A4" s="123">
        <v>3</v>
      </c>
      <c r="B4" s="4" t="s">
        <v>8</v>
      </c>
      <c r="C4" s="9" t="s">
        <v>11</v>
      </c>
      <c r="D4" s="9" t="s">
        <v>12</v>
      </c>
      <c r="E4" s="10" t="e" vm="2">
        <v>#VALUE!</v>
      </c>
      <c r="F4" s="8">
        <v>6</v>
      </c>
      <c r="G4" s="124"/>
    </row>
    <row r="5" spans="1:7" ht="99.95" customHeight="1" x14ac:dyDescent="0.25">
      <c r="A5" s="126">
        <v>6</v>
      </c>
      <c r="B5" s="127" t="s">
        <v>8</v>
      </c>
      <c r="C5" s="128" t="s">
        <v>13</v>
      </c>
      <c r="D5" s="128" t="s">
        <v>14</v>
      </c>
      <c r="E5" s="129" t="e" vm="3">
        <v>#VALUE!</v>
      </c>
      <c r="F5" s="130">
        <v>9</v>
      </c>
      <c r="G5" s="131" t="s">
        <v>72</v>
      </c>
    </row>
    <row r="6" spans="1:7" ht="99.95" customHeight="1" x14ac:dyDescent="0.25">
      <c r="A6" s="123">
        <v>8</v>
      </c>
      <c r="B6" s="4" t="s">
        <v>8</v>
      </c>
      <c r="C6" s="9" t="s">
        <v>15</v>
      </c>
      <c r="D6" s="9" t="s">
        <v>16</v>
      </c>
      <c r="E6" s="12" t="e" vm="4">
        <v>#VALUE!</v>
      </c>
      <c r="F6" s="8">
        <v>2</v>
      </c>
      <c r="G6" s="124"/>
    </row>
    <row r="7" spans="1:7" ht="99.95" customHeight="1" x14ac:dyDescent="0.25">
      <c r="A7" s="123">
        <v>9</v>
      </c>
      <c r="B7" s="4" t="s">
        <v>8</v>
      </c>
      <c r="C7" s="14" t="s">
        <v>17</v>
      </c>
      <c r="D7" s="14"/>
      <c r="E7" s="15" t="e" vm="5">
        <v>#VALUE!</v>
      </c>
      <c r="F7" s="8">
        <v>1</v>
      </c>
      <c r="G7" s="124"/>
    </row>
    <row r="8" spans="1:7" ht="99.95" customHeight="1" x14ac:dyDescent="0.25">
      <c r="A8" s="126">
        <v>11</v>
      </c>
      <c r="B8" s="127" t="s">
        <v>8</v>
      </c>
      <c r="C8" s="132" t="s">
        <v>18</v>
      </c>
      <c r="D8" s="132" t="s">
        <v>19</v>
      </c>
      <c r="E8" s="133" t="e" vm="6">
        <v>#VALUE!</v>
      </c>
      <c r="F8" s="134">
        <v>2</v>
      </c>
      <c r="G8" s="131" t="s">
        <v>73</v>
      </c>
    </row>
    <row r="9" spans="1:7" ht="99.95" customHeight="1" x14ac:dyDescent="0.25">
      <c r="A9" s="123">
        <v>13</v>
      </c>
      <c r="B9" s="4" t="s">
        <v>8</v>
      </c>
      <c r="C9" s="14" t="s">
        <v>20</v>
      </c>
      <c r="D9" s="14" t="s">
        <v>21</v>
      </c>
      <c r="E9" s="16" t="e" vm="7">
        <v>#VALUE!</v>
      </c>
      <c r="F9" s="8">
        <v>1</v>
      </c>
      <c r="G9" s="124"/>
    </row>
    <row r="10" spans="1:7" ht="99.95" customHeight="1" x14ac:dyDescent="0.25">
      <c r="A10" s="123">
        <v>14</v>
      </c>
      <c r="B10" s="4" t="s">
        <v>22</v>
      </c>
      <c r="C10" s="5" t="s">
        <v>9</v>
      </c>
      <c r="D10" s="5" t="s">
        <v>23</v>
      </c>
      <c r="E10" s="6" t="e" vm="8">
        <v>#VALUE!</v>
      </c>
      <c r="F10" s="8">
        <v>1</v>
      </c>
      <c r="G10" s="124"/>
    </row>
    <row r="11" spans="1:7" ht="99.95" customHeight="1" x14ac:dyDescent="0.25">
      <c r="A11" s="123">
        <v>15</v>
      </c>
      <c r="B11" s="4" t="s">
        <v>22</v>
      </c>
      <c r="C11" s="13" t="s">
        <v>24</v>
      </c>
      <c r="D11" s="13" t="e" vm="9">
        <v>#VALUE!</v>
      </c>
      <c r="E11" s="17" t="e" vm="10">
        <v>#VALUE!</v>
      </c>
      <c r="F11" s="8">
        <v>1</v>
      </c>
      <c r="G11" s="124"/>
    </row>
    <row r="12" spans="1:7" ht="99.95" customHeight="1" x14ac:dyDescent="0.25">
      <c r="A12" s="126">
        <v>5</v>
      </c>
      <c r="B12" s="127" t="s">
        <v>25</v>
      </c>
      <c r="C12" s="128" t="s">
        <v>11</v>
      </c>
      <c r="D12" s="128" t="s">
        <v>26</v>
      </c>
      <c r="E12" s="135" t="e" vm="11">
        <v>#VALUE!</v>
      </c>
      <c r="F12" s="134">
        <v>8</v>
      </c>
      <c r="G12" s="131" t="s">
        <v>74</v>
      </c>
    </row>
    <row r="13" spans="1:7" ht="99.95" customHeight="1" x14ac:dyDescent="0.25">
      <c r="A13" s="126">
        <v>2</v>
      </c>
      <c r="B13" s="127" t="s">
        <v>25</v>
      </c>
      <c r="C13" s="136" t="s">
        <v>27</v>
      </c>
      <c r="D13" s="136" t="s">
        <v>28</v>
      </c>
      <c r="E13" s="129" t="e" vm="12">
        <v>#VALUE!</v>
      </c>
      <c r="F13" s="134">
        <v>2</v>
      </c>
      <c r="G13" s="131" t="s">
        <v>73</v>
      </c>
    </row>
    <row r="14" spans="1:7" ht="99.95" customHeight="1" x14ac:dyDescent="0.25">
      <c r="A14" s="123">
        <v>7</v>
      </c>
      <c r="B14" s="4" t="s">
        <v>25</v>
      </c>
      <c r="C14" s="9" t="s">
        <v>13</v>
      </c>
      <c r="D14" s="9" t="s">
        <v>29</v>
      </c>
      <c r="E14" s="12" t="e" vm="13">
        <v>#VALUE!</v>
      </c>
      <c r="F14" s="13">
        <v>2</v>
      </c>
      <c r="G14" s="124"/>
    </row>
    <row r="15" spans="1:7" ht="99.95" customHeight="1" x14ac:dyDescent="0.25">
      <c r="A15" s="126">
        <v>16</v>
      </c>
      <c r="B15" s="127" t="s">
        <v>25</v>
      </c>
      <c r="C15" s="128" t="s">
        <v>15</v>
      </c>
      <c r="D15" s="128" t="s">
        <v>30</v>
      </c>
      <c r="E15" s="129" t="e" vm="14">
        <v>#VALUE!</v>
      </c>
      <c r="F15" s="134">
        <v>2</v>
      </c>
      <c r="G15" s="131" t="s">
        <v>73</v>
      </c>
    </row>
    <row r="16" spans="1:7" ht="99.95" customHeight="1" x14ac:dyDescent="0.25">
      <c r="A16" s="123">
        <v>4</v>
      </c>
      <c r="B16" s="4" t="s">
        <v>25</v>
      </c>
      <c r="C16" s="9" t="s">
        <v>31</v>
      </c>
      <c r="D16" s="9" t="s">
        <v>32</v>
      </c>
      <c r="E16" s="12" t="e" vm="15">
        <v>#VALUE!</v>
      </c>
      <c r="F16" s="8">
        <v>1</v>
      </c>
      <c r="G16" s="124"/>
    </row>
    <row r="17" spans="1:7" ht="99.95" customHeight="1" x14ac:dyDescent="0.25">
      <c r="A17" s="123">
        <v>12</v>
      </c>
      <c r="B17" s="4" t="s">
        <v>25</v>
      </c>
      <c r="C17" s="9" t="s">
        <v>33</v>
      </c>
      <c r="D17" s="9" t="s">
        <v>34</v>
      </c>
      <c r="E17" s="12" t="e" vm="16">
        <v>#VALUE!</v>
      </c>
      <c r="F17" s="8">
        <v>1</v>
      </c>
      <c r="G17" s="124"/>
    </row>
    <row r="18" spans="1:7" ht="99.95" customHeight="1" x14ac:dyDescent="0.25">
      <c r="A18" s="126">
        <v>10</v>
      </c>
      <c r="B18" s="127" t="s">
        <v>35</v>
      </c>
      <c r="C18" s="128" t="s">
        <v>33</v>
      </c>
      <c r="D18" s="128" t="s">
        <v>36</v>
      </c>
      <c r="E18" s="129" t="e" vm="17">
        <v>#VALUE!</v>
      </c>
      <c r="F18" s="134">
        <v>2</v>
      </c>
      <c r="G18" s="131" t="s">
        <v>73</v>
      </c>
    </row>
    <row r="19" spans="1:7" x14ac:dyDescent="0.25">
      <c r="C19" s="3"/>
      <c r="D19" s="3"/>
      <c r="E19" s="3"/>
      <c r="F19" s="3"/>
    </row>
    <row r="25" spans="1:7" ht="98.25" customHeight="1" x14ac:dyDescent="0.25"/>
    <row r="26" spans="1:7" ht="99.95" customHeight="1" x14ac:dyDescent="0.25"/>
    <row r="29" spans="1:7" x14ac:dyDescent="0.25">
      <c r="F29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93313-1FDC-4500-9A2C-0CC4344FEA20}">
  <sheetPr>
    <tabColor theme="9" tint="0.59999389629810485"/>
  </sheetPr>
  <dimension ref="A2:G30"/>
  <sheetViews>
    <sheetView topLeftCell="A14" workbookViewId="0">
      <selection activeCell="G18" sqref="A18:G18"/>
    </sheetView>
  </sheetViews>
  <sheetFormatPr baseColWidth="10" defaultRowHeight="15" x14ac:dyDescent="0.25"/>
  <cols>
    <col min="1" max="1" width="9.140625" style="1" customWidth="1"/>
    <col min="2" max="2" width="10.85546875" style="2" bestFit="1" customWidth="1"/>
    <col min="3" max="3" width="24.140625" style="1" customWidth="1"/>
    <col min="4" max="4" width="28.140625" style="1" customWidth="1"/>
    <col min="5" max="5" width="39.7109375" style="1" customWidth="1"/>
    <col min="6" max="6" width="14.140625" style="1" customWidth="1"/>
    <col min="7" max="7" width="38.42578125" style="1" customWidth="1"/>
    <col min="8" max="16384" width="11.42578125" style="1"/>
  </cols>
  <sheetData>
    <row r="2" spans="1:7" ht="99.95" customHeight="1" x14ac:dyDescent="0.25">
      <c r="A2" s="125" t="s">
        <v>0</v>
      </c>
      <c r="B2" s="125" t="s">
        <v>1</v>
      </c>
      <c r="C2" s="125" t="s">
        <v>2</v>
      </c>
      <c r="D2" s="125" t="s">
        <v>3</v>
      </c>
      <c r="E2" s="125" t="s">
        <v>4</v>
      </c>
      <c r="F2" s="125" t="s">
        <v>6</v>
      </c>
      <c r="G2" s="125" t="s">
        <v>78</v>
      </c>
    </row>
    <row r="3" spans="1:7" ht="99.95" customHeight="1" x14ac:dyDescent="0.25">
      <c r="A3" s="4">
        <v>1</v>
      </c>
      <c r="B3" s="4" t="s">
        <v>8</v>
      </c>
      <c r="C3" s="79" t="s">
        <v>9</v>
      </c>
      <c r="D3" s="79" t="s">
        <v>10</v>
      </c>
      <c r="E3" s="6" t="e" vm="1">
        <v>#VALUE!</v>
      </c>
      <c r="F3" s="6">
        <v>1</v>
      </c>
      <c r="G3" s="123"/>
    </row>
    <row r="4" spans="1:7" ht="99.95" customHeight="1" x14ac:dyDescent="0.25">
      <c r="A4" s="4">
        <v>3</v>
      </c>
      <c r="B4" s="4" t="s">
        <v>8</v>
      </c>
      <c r="C4" s="78" t="s">
        <v>11</v>
      </c>
      <c r="D4" s="78" t="s">
        <v>12</v>
      </c>
      <c r="E4" s="81" t="e" vm="2">
        <v>#VALUE!</v>
      </c>
      <c r="F4" s="6">
        <v>6</v>
      </c>
      <c r="G4" s="123"/>
    </row>
    <row r="5" spans="1:7" ht="99.95" customHeight="1" x14ac:dyDescent="0.25">
      <c r="A5" s="127">
        <v>6</v>
      </c>
      <c r="B5" s="127" t="s">
        <v>8</v>
      </c>
      <c r="C5" s="137" t="s">
        <v>13</v>
      </c>
      <c r="D5" s="137" t="s">
        <v>14</v>
      </c>
      <c r="E5" s="137" t="e" vm="3">
        <v>#VALUE!</v>
      </c>
      <c r="F5" s="138">
        <v>9</v>
      </c>
      <c r="G5" s="139" t="s">
        <v>67</v>
      </c>
    </row>
    <row r="6" spans="1:7" ht="99.95" customHeight="1" x14ac:dyDescent="0.25">
      <c r="A6" s="4">
        <v>8</v>
      </c>
      <c r="B6" s="4" t="s">
        <v>8</v>
      </c>
      <c r="C6" s="78" t="s">
        <v>15</v>
      </c>
      <c r="D6" s="78" t="s">
        <v>16</v>
      </c>
      <c r="E6" s="78" t="e" vm="4">
        <v>#VALUE!</v>
      </c>
      <c r="F6" s="6">
        <v>2</v>
      </c>
      <c r="G6" s="123"/>
    </row>
    <row r="7" spans="1:7" ht="99.95" customHeight="1" x14ac:dyDescent="0.25">
      <c r="A7" s="4">
        <v>9</v>
      </c>
      <c r="B7" s="4" t="s">
        <v>8</v>
      </c>
      <c r="C7" s="80" t="s">
        <v>17</v>
      </c>
      <c r="D7" s="80"/>
      <c r="E7" s="82" t="e" vm="5">
        <v>#VALUE!</v>
      </c>
      <c r="F7" s="6">
        <v>1</v>
      </c>
      <c r="G7" s="123"/>
    </row>
    <row r="8" spans="1:7" ht="99.95" customHeight="1" x14ac:dyDescent="0.25">
      <c r="A8" s="127">
        <v>11</v>
      </c>
      <c r="B8" s="127" t="s">
        <v>8</v>
      </c>
      <c r="C8" s="140" t="s">
        <v>18</v>
      </c>
      <c r="D8" s="140" t="s">
        <v>19</v>
      </c>
      <c r="E8" s="141" t="e" vm="6">
        <v>#VALUE!</v>
      </c>
      <c r="F8" s="142">
        <v>2</v>
      </c>
      <c r="G8" s="143" t="s">
        <v>68</v>
      </c>
    </row>
    <row r="9" spans="1:7" ht="99.95" customHeight="1" x14ac:dyDescent="0.25">
      <c r="A9" s="4">
        <v>13</v>
      </c>
      <c r="B9" s="4" t="s">
        <v>8</v>
      </c>
      <c r="C9" s="80" t="s">
        <v>20</v>
      </c>
      <c r="D9" s="80" t="s">
        <v>21</v>
      </c>
      <c r="E9" s="82" t="e" vm="7">
        <v>#VALUE!</v>
      </c>
      <c r="F9" s="6">
        <v>1</v>
      </c>
      <c r="G9" s="123"/>
    </row>
    <row r="10" spans="1:7" ht="99.95" customHeight="1" x14ac:dyDescent="0.25">
      <c r="A10" s="4">
        <v>14</v>
      </c>
      <c r="B10" s="4" t="s">
        <v>22</v>
      </c>
      <c r="C10" s="79" t="s">
        <v>9</v>
      </c>
      <c r="D10" s="79" t="s">
        <v>23</v>
      </c>
      <c r="E10" s="6" t="e" vm="8">
        <v>#VALUE!</v>
      </c>
      <c r="F10" s="6">
        <v>1</v>
      </c>
      <c r="G10" s="123"/>
    </row>
    <row r="11" spans="1:7" ht="99.95" customHeight="1" x14ac:dyDescent="0.25">
      <c r="A11" s="4">
        <v>15</v>
      </c>
      <c r="B11" s="4" t="s">
        <v>22</v>
      </c>
      <c r="C11" s="79" t="s">
        <v>24</v>
      </c>
      <c r="D11" s="79" t="e" vm="9">
        <v>#VALUE!</v>
      </c>
      <c r="E11" s="6" t="e" vm="10">
        <v>#VALUE!</v>
      </c>
      <c r="F11" s="6">
        <v>1</v>
      </c>
      <c r="G11" s="123"/>
    </row>
    <row r="12" spans="1:7" ht="99.95" customHeight="1" x14ac:dyDescent="0.25">
      <c r="A12" s="127">
        <v>5</v>
      </c>
      <c r="B12" s="127" t="s">
        <v>25</v>
      </c>
      <c r="C12" s="137" t="s">
        <v>11</v>
      </c>
      <c r="D12" s="137" t="s">
        <v>26</v>
      </c>
      <c r="E12" s="144" t="e" vm="11">
        <v>#VALUE!</v>
      </c>
      <c r="F12" s="142">
        <v>8</v>
      </c>
      <c r="G12" s="145" t="s">
        <v>69</v>
      </c>
    </row>
    <row r="13" spans="1:7" ht="99.95" customHeight="1" x14ac:dyDescent="0.25">
      <c r="A13" s="127">
        <v>2</v>
      </c>
      <c r="B13" s="127" t="s">
        <v>25</v>
      </c>
      <c r="C13" s="137" t="s">
        <v>27</v>
      </c>
      <c r="D13" s="137" t="s">
        <v>28</v>
      </c>
      <c r="E13" s="137" t="e" vm="12">
        <v>#VALUE!</v>
      </c>
      <c r="F13" s="142">
        <v>2</v>
      </c>
      <c r="G13" s="126" t="s">
        <v>70</v>
      </c>
    </row>
    <row r="14" spans="1:7" ht="99.95" customHeight="1" x14ac:dyDescent="0.25">
      <c r="A14" s="4">
        <v>7</v>
      </c>
      <c r="B14" s="4" t="s">
        <v>25</v>
      </c>
      <c r="C14" s="78" t="s">
        <v>13</v>
      </c>
      <c r="D14" s="78" t="s">
        <v>29</v>
      </c>
      <c r="E14" s="78" t="e" vm="13">
        <v>#VALUE!</v>
      </c>
      <c r="F14" s="79">
        <v>2</v>
      </c>
      <c r="G14" s="123"/>
    </row>
    <row r="15" spans="1:7" ht="99.95" customHeight="1" x14ac:dyDescent="0.25">
      <c r="A15" s="127">
        <v>16</v>
      </c>
      <c r="B15" s="127" t="s">
        <v>25</v>
      </c>
      <c r="C15" s="137" t="s">
        <v>15</v>
      </c>
      <c r="D15" s="137" t="s">
        <v>30</v>
      </c>
      <c r="E15" s="137" t="e" vm="14">
        <v>#VALUE!</v>
      </c>
      <c r="F15" s="142">
        <v>2</v>
      </c>
      <c r="G15" s="126" t="s">
        <v>71</v>
      </c>
    </row>
    <row r="16" spans="1:7" ht="99.95" customHeight="1" x14ac:dyDescent="0.25">
      <c r="A16" s="4">
        <v>4</v>
      </c>
      <c r="B16" s="4" t="s">
        <v>25</v>
      </c>
      <c r="C16" s="78" t="s">
        <v>31</v>
      </c>
      <c r="D16" s="78" t="s">
        <v>32</v>
      </c>
      <c r="E16" s="78" t="e" vm="15">
        <v>#VALUE!</v>
      </c>
      <c r="F16" s="6">
        <v>1</v>
      </c>
      <c r="G16" s="123"/>
    </row>
    <row r="17" spans="1:7" ht="99.95" customHeight="1" x14ac:dyDescent="0.25">
      <c r="A17" s="4">
        <v>12</v>
      </c>
      <c r="B17" s="4" t="s">
        <v>25</v>
      </c>
      <c r="C17" s="78" t="s">
        <v>33</v>
      </c>
      <c r="D17" s="78" t="s">
        <v>34</v>
      </c>
      <c r="E17" s="78" t="e" vm="16">
        <v>#VALUE!</v>
      </c>
      <c r="F17" s="6">
        <v>1</v>
      </c>
      <c r="G17" s="123"/>
    </row>
    <row r="18" spans="1:7" ht="99.95" customHeight="1" x14ac:dyDescent="0.25">
      <c r="A18" s="127">
        <v>10</v>
      </c>
      <c r="B18" s="127" t="s">
        <v>35</v>
      </c>
      <c r="C18" s="137" t="s">
        <v>33</v>
      </c>
      <c r="D18" s="137" t="s">
        <v>36</v>
      </c>
      <c r="E18" s="137" t="e" vm="17">
        <v>#VALUE!</v>
      </c>
      <c r="F18" s="142">
        <v>2</v>
      </c>
      <c r="G18" s="126" t="s">
        <v>70</v>
      </c>
    </row>
    <row r="19" spans="1:7" x14ac:dyDescent="0.25">
      <c r="C19" s="3"/>
      <c r="D19" s="3"/>
      <c r="E19" s="3"/>
      <c r="F19" s="3"/>
    </row>
    <row r="26" spans="1:7" ht="98.25" customHeight="1" x14ac:dyDescent="0.25"/>
    <row r="27" spans="1:7" ht="99.95" customHeight="1" x14ac:dyDescent="0.25"/>
    <row r="30" spans="1:7" x14ac:dyDescent="0.25">
      <c r="F30" s="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F65ED-A0AF-4352-99B5-E86FC9AF0B4D}">
  <sheetPr>
    <tabColor theme="7" tint="0.79998168889431442"/>
  </sheetPr>
  <dimension ref="A1:J25"/>
  <sheetViews>
    <sheetView topLeftCell="A14" workbookViewId="0">
      <selection activeCell="E33" sqref="E33"/>
    </sheetView>
  </sheetViews>
  <sheetFormatPr baseColWidth="10" defaultRowHeight="15" x14ac:dyDescent="0.25"/>
  <cols>
    <col min="1" max="1" width="9.140625" style="1" customWidth="1"/>
    <col min="2" max="2" width="10.85546875" style="2" bestFit="1" customWidth="1"/>
    <col min="3" max="3" width="24.140625" style="1" customWidth="1"/>
    <col min="4" max="4" width="28.140625" style="1" customWidth="1"/>
    <col min="5" max="5" width="39.7109375" style="1" customWidth="1"/>
    <col min="6" max="6" width="15.85546875" style="1" customWidth="1"/>
    <col min="7" max="7" width="14.140625" style="1" customWidth="1"/>
    <col min="8" max="8" width="22.140625" style="1" customWidth="1"/>
    <col min="9" max="9" width="18" style="32" customWidth="1"/>
    <col min="10" max="11" width="11.42578125" style="1" customWidth="1"/>
    <col min="12" max="16384" width="11.42578125" style="1"/>
  </cols>
  <sheetData>
    <row r="1" spans="1:10" ht="15.75" thickBot="1" x14ac:dyDescent="0.3"/>
    <row r="2" spans="1:10" ht="99.95" customHeight="1" thickBot="1" x14ac:dyDescent="0.3">
      <c r="A2" s="86" t="s">
        <v>0</v>
      </c>
      <c r="B2" s="87" t="s">
        <v>1</v>
      </c>
      <c r="C2" s="87" t="s">
        <v>2</v>
      </c>
      <c r="D2" s="87" t="s">
        <v>3</v>
      </c>
      <c r="E2" s="87" t="s">
        <v>4</v>
      </c>
      <c r="F2" s="87" t="s">
        <v>5</v>
      </c>
      <c r="G2" s="87" t="s">
        <v>6</v>
      </c>
      <c r="H2" s="88" t="s">
        <v>7</v>
      </c>
      <c r="I2" s="163" t="s">
        <v>37</v>
      </c>
      <c r="J2" s="163"/>
    </row>
    <row r="3" spans="1:10" ht="99.95" customHeight="1" x14ac:dyDescent="0.25">
      <c r="A3" s="19">
        <v>1</v>
      </c>
      <c r="B3" s="20" t="s">
        <v>8</v>
      </c>
      <c r="C3" s="21" t="s">
        <v>9</v>
      </c>
      <c r="D3" s="21" t="s">
        <v>10</v>
      </c>
      <c r="E3" s="22" t="e" vm="1">
        <v>#VALUE!</v>
      </c>
      <c r="F3" s="23">
        <v>180000</v>
      </c>
      <c r="G3" s="24">
        <v>1</v>
      </c>
      <c r="H3" s="91">
        <f t="shared" ref="H3:H17" si="0">G3*F3</f>
        <v>180000</v>
      </c>
      <c r="I3" s="92">
        <v>131412</v>
      </c>
      <c r="J3" s="33">
        <f t="shared" ref="J3:J18" si="1">I3*G3</f>
        <v>131412</v>
      </c>
    </row>
    <row r="4" spans="1:10" ht="99.95" customHeight="1" x14ac:dyDescent="0.25">
      <c r="A4" s="25">
        <v>3</v>
      </c>
      <c r="B4" s="4" t="s">
        <v>8</v>
      </c>
      <c r="C4" s="9" t="s">
        <v>11</v>
      </c>
      <c r="D4" s="9" t="s">
        <v>12</v>
      </c>
      <c r="E4" s="10" t="e" vm="2">
        <v>#VALUE!</v>
      </c>
      <c r="F4" s="11">
        <v>120000</v>
      </c>
      <c r="G4" s="8">
        <v>6</v>
      </c>
      <c r="H4" s="89">
        <f t="shared" si="0"/>
        <v>720000</v>
      </c>
      <c r="I4" s="90">
        <v>71871</v>
      </c>
      <c r="J4" s="34">
        <f t="shared" si="1"/>
        <v>431226</v>
      </c>
    </row>
    <row r="5" spans="1:10" ht="99.95" customHeight="1" x14ac:dyDescent="0.25">
      <c r="A5" s="25">
        <v>6</v>
      </c>
      <c r="B5" s="4" t="s">
        <v>8</v>
      </c>
      <c r="C5" s="9" t="s">
        <v>13</v>
      </c>
      <c r="D5" s="9" t="s">
        <v>14</v>
      </c>
      <c r="E5" s="12" t="e" vm="3">
        <v>#VALUE!</v>
      </c>
      <c r="F5" s="7">
        <v>250000</v>
      </c>
      <c r="G5" s="13">
        <v>9</v>
      </c>
      <c r="H5" s="89">
        <f t="shared" si="0"/>
        <v>2250000</v>
      </c>
      <c r="I5" s="90">
        <v>143516</v>
      </c>
      <c r="J5" s="34">
        <f t="shared" si="1"/>
        <v>1291644</v>
      </c>
    </row>
    <row r="6" spans="1:10" ht="99.95" customHeight="1" x14ac:dyDescent="0.25">
      <c r="A6" s="25">
        <v>8</v>
      </c>
      <c r="B6" s="4" t="s">
        <v>8</v>
      </c>
      <c r="C6" s="9" t="s">
        <v>15</v>
      </c>
      <c r="D6" s="9" t="s">
        <v>16</v>
      </c>
      <c r="E6" s="12" t="e" vm="4">
        <v>#VALUE!</v>
      </c>
      <c r="F6" s="11">
        <v>150000</v>
      </c>
      <c r="G6" s="8">
        <v>2</v>
      </c>
      <c r="H6" s="89">
        <f t="shared" si="0"/>
        <v>300000</v>
      </c>
      <c r="I6" s="90">
        <v>85297</v>
      </c>
      <c r="J6" s="34">
        <f t="shared" si="1"/>
        <v>170594</v>
      </c>
    </row>
    <row r="7" spans="1:10" ht="99.95" customHeight="1" x14ac:dyDescent="0.25">
      <c r="A7" s="25">
        <v>9</v>
      </c>
      <c r="B7" s="4" t="s">
        <v>8</v>
      </c>
      <c r="C7" s="14" t="s">
        <v>17</v>
      </c>
      <c r="D7" s="14"/>
      <c r="E7" s="15" t="e" vm="5">
        <v>#VALUE!</v>
      </c>
      <c r="F7" s="11">
        <v>450000</v>
      </c>
      <c r="G7" s="8">
        <v>1</v>
      </c>
      <c r="H7" s="89">
        <f t="shared" si="0"/>
        <v>450000</v>
      </c>
      <c r="I7" s="90">
        <v>215090</v>
      </c>
      <c r="J7" s="34">
        <f t="shared" si="1"/>
        <v>215090</v>
      </c>
    </row>
    <row r="8" spans="1:10" ht="99.95" customHeight="1" x14ac:dyDescent="0.25">
      <c r="A8" s="25">
        <v>11</v>
      </c>
      <c r="B8" s="4" t="s">
        <v>8</v>
      </c>
      <c r="C8" s="14" t="s">
        <v>18</v>
      </c>
      <c r="D8" s="14" t="s">
        <v>19</v>
      </c>
      <c r="E8" s="15" t="e" vm="6">
        <v>#VALUE!</v>
      </c>
      <c r="F8" s="11">
        <v>250000</v>
      </c>
      <c r="G8" s="8">
        <v>2</v>
      </c>
      <c r="H8" s="89">
        <f t="shared" si="0"/>
        <v>500000</v>
      </c>
      <c r="I8" s="90">
        <v>137198</v>
      </c>
      <c r="J8" s="34">
        <f t="shared" si="1"/>
        <v>274396</v>
      </c>
    </row>
    <row r="9" spans="1:10" ht="99.95" customHeight="1" x14ac:dyDescent="0.25">
      <c r="A9" s="25">
        <v>13</v>
      </c>
      <c r="B9" s="4" t="s">
        <v>8</v>
      </c>
      <c r="C9" s="14" t="s">
        <v>20</v>
      </c>
      <c r="D9" s="14" t="s">
        <v>21</v>
      </c>
      <c r="E9" s="16" t="e" vm="7">
        <v>#VALUE!</v>
      </c>
      <c r="F9" s="11">
        <v>450000</v>
      </c>
      <c r="G9" s="8">
        <v>1</v>
      </c>
      <c r="H9" s="89">
        <f t="shared" si="0"/>
        <v>450000</v>
      </c>
      <c r="I9" s="90">
        <v>371086</v>
      </c>
      <c r="J9" s="34">
        <f t="shared" si="1"/>
        <v>371086</v>
      </c>
    </row>
    <row r="10" spans="1:10" ht="99.95" customHeight="1" x14ac:dyDescent="0.25">
      <c r="A10" s="25">
        <v>14</v>
      </c>
      <c r="B10" s="4" t="s">
        <v>22</v>
      </c>
      <c r="C10" s="5" t="s">
        <v>9</v>
      </c>
      <c r="D10" s="5" t="s">
        <v>23</v>
      </c>
      <c r="E10" s="6" t="e" vm="8">
        <v>#VALUE!</v>
      </c>
      <c r="F10" s="7">
        <v>270000</v>
      </c>
      <c r="G10" s="8">
        <v>1</v>
      </c>
      <c r="H10" s="89">
        <f t="shared" si="0"/>
        <v>270000</v>
      </c>
      <c r="I10" s="90">
        <v>66566</v>
      </c>
      <c r="J10" s="34">
        <f t="shared" si="1"/>
        <v>66566</v>
      </c>
    </row>
    <row r="11" spans="1:10" ht="99.95" customHeight="1" x14ac:dyDescent="0.25">
      <c r="A11" s="25">
        <v>15</v>
      </c>
      <c r="B11" s="4" t="s">
        <v>22</v>
      </c>
      <c r="C11" s="13" t="s">
        <v>24</v>
      </c>
      <c r="D11" s="13" t="e" vm="9">
        <v>#VALUE!</v>
      </c>
      <c r="E11" s="17" t="e" vm="10">
        <v>#VALUE!</v>
      </c>
      <c r="F11" s="11">
        <v>450000</v>
      </c>
      <c r="G11" s="8">
        <v>1</v>
      </c>
      <c r="H11" s="89">
        <f t="shared" si="0"/>
        <v>450000</v>
      </c>
      <c r="I11" s="90">
        <v>347905</v>
      </c>
      <c r="J11" s="34">
        <f t="shared" si="1"/>
        <v>347905</v>
      </c>
    </row>
    <row r="12" spans="1:10" ht="99.95" customHeight="1" x14ac:dyDescent="0.25">
      <c r="A12" s="25">
        <v>5</v>
      </c>
      <c r="B12" s="4" t="s">
        <v>25</v>
      </c>
      <c r="C12" s="9" t="s">
        <v>11</v>
      </c>
      <c r="D12" s="9" t="s">
        <v>26</v>
      </c>
      <c r="E12" s="10" t="e" vm="11">
        <v>#VALUE!</v>
      </c>
      <c r="F12" s="11">
        <v>120000</v>
      </c>
      <c r="G12" s="8">
        <v>8</v>
      </c>
      <c r="H12" s="89">
        <f t="shared" si="0"/>
        <v>960000</v>
      </c>
      <c r="I12" s="90">
        <v>71871</v>
      </c>
      <c r="J12" s="34">
        <f t="shared" si="1"/>
        <v>574968</v>
      </c>
    </row>
    <row r="13" spans="1:10" ht="99.95" customHeight="1" x14ac:dyDescent="0.25">
      <c r="A13" s="25">
        <v>2</v>
      </c>
      <c r="B13" s="4" t="s">
        <v>25</v>
      </c>
      <c r="C13" s="18" t="s">
        <v>27</v>
      </c>
      <c r="D13" s="18" t="s">
        <v>28</v>
      </c>
      <c r="E13" s="12" t="e" vm="12">
        <v>#VALUE!</v>
      </c>
      <c r="F13" s="11">
        <v>1850000</v>
      </c>
      <c r="G13" s="8">
        <v>2</v>
      </c>
      <c r="H13" s="89">
        <f t="shared" si="0"/>
        <v>3700000</v>
      </c>
      <c r="I13" s="90">
        <v>537674</v>
      </c>
      <c r="J13" s="34">
        <f t="shared" si="1"/>
        <v>1075348</v>
      </c>
    </row>
    <row r="14" spans="1:10" ht="99.95" customHeight="1" x14ac:dyDescent="0.25">
      <c r="A14" s="25">
        <v>7</v>
      </c>
      <c r="B14" s="4" t="s">
        <v>25</v>
      </c>
      <c r="C14" s="9" t="s">
        <v>13</v>
      </c>
      <c r="D14" s="9" t="s">
        <v>29</v>
      </c>
      <c r="E14" s="12" t="e" vm="13">
        <v>#VALUE!</v>
      </c>
      <c r="F14" s="7">
        <v>200000</v>
      </c>
      <c r="G14" s="13">
        <v>2</v>
      </c>
      <c r="H14" s="89">
        <f t="shared" si="0"/>
        <v>400000</v>
      </c>
      <c r="I14" s="90">
        <v>143516</v>
      </c>
      <c r="J14" s="34">
        <f t="shared" si="1"/>
        <v>287032</v>
      </c>
    </row>
    <row r="15" spans="1:10" ht="99.95" customHeight="1" x14ac:dyDescent="0.25">
      <c r="A15" s="25">
        <v>16</v>
      </c>
      <c r="B15" s="4" t="s">
        <v>25</v>
      </c>
      <c r="C15" s="9" t="s">
        <v>15</v>
      </c>
      <c r="D15" s="9" t="s">
        <v>30</v>
      </c>
      <c r="E15" s="12" t="e" vm="14">
        <v>#VALUE!</v>
      </c>
      <c r="F15" s="11">
        <v>150000</v>
      </c>
      <c r="G15" s="8">
        <v>2</v>
      </c>
      <c r="H15" s="89">
        <f t="shared" si="0"/>
        <v>300000</v>
      </c>
      <c r="I15" s="90">
        <v>125822</v>
      </c>
      <c r="J15" s="34">
        <f t="shared" si="1"/>
        <v>251644</v>
      </c>
    </row>
    <row r="16" spans="1:10" ht="99.95" customHeight="1" x14ac:dyDescent="0.25">
      <c r="A16" s="25">
        <v>4</v>
      </c>
      <c r="B16" s="4" t="s">
        <v>25</v>
      </c>
      <c r="C16" s="9" t="s">
        <v>31</v>
      </c>
      <c r="D16" s="9" t="s">
        <v>32</v>
      </c>
      <c r="E16" s="12" t="e" vm="15">
        <v>#VALUE!</v>
      </c>
      <c r="F16" s="11">
        <v>250000</v>
      </c>
      <c r="G16" s="8">
        <v>1</v>
      </c>
      <c r="H16" s="89">
        <f t="shared" si="0"/>
        <v>250000</v>
      </c>
      <c r="I16" s="90">
        <v>168531</v>
      </c>
      <c r="J16" s="34">
        <f t="shared" si="1"/>
        <v>168531</v>
      </c>
    </row>
    <row r="17" spans="1:10" ht="99.95" customHeight="1" x14ac:dyDescent="0.25">
      <c r="A17" s="25">
        <v>12</v>
      </c>
      <c r="B17" s="4" t="s">
        <v>25</v>
      </c>
      <c r="C17" s="9" t="s">
        <v>33</v>
      </c>
      <c r="D17" s="9" t="s">
        <v>34</v>
      </c>
      <c r="E17" s="12" t="e" vm="16">
        <v>#VALUE!</v>
      </c>
      <c r="F17" s="11">
        <v>200000</v>
      </c>
      <c r="G17" s="8">
        <v>1</v>
      </c>
      <c r="H17" s="89">
        <f t="shared" si="0"/>
        <v>200000</v>
      </c>
      <c r="I17" s="90">
        <v>50643</v>
      </c>
      <c r="J17" s="34">
        <f t="shared" si="1"/>
        <v>50643</v>
      </c>
    </row>
    <row r="18" spans="1:10" ht="99.95" customHeight="1" thickBot="1" x14ac:dyDescent="0.3">
      <c r="A18" s="26">
        <v>10</v>
      </c>
      <c r="B18" s="27" t="s">
        <v>35</v>
      </c>
      <c r="C18" s="28" t="s">
        <v>33</v>
      </c>
      <c r="D18" s="28" t="s">
        <v>36</v>
      </c>
      <c r="E18" s="29" t="e" vm="17">
        <v>#VALUE!</v>
      </c>
      <c r="F18" s="30">
        <v>170000</v>
      </c>
      <c r="G18" s="31">
        <v>2</v>
      </c>
      <c r="H18" s="93">
        <f>F18*G18</f>
        <v>340000</v>
      </c>
      <c r="I18" s="94">
        <v>28583</v>
      </c>
      <c r="J18" s="35">
        <f t="shared" si="1"/>
        <v>57166</v>
      </c>
    </row>
    <row r="19" spans="1:10" ht="15.75" thickBot="1" x14ac:dyDescent="0.3">
      <c r="C19" s="3"/>
      <c r="D19" s="3"/>
      <c r="E19" s="3"/>
      <c r="F19" s="3"/>
      <c r="G19" s="3"/>
      <c r="H19" s="73"/>
      <c r="I19" s="84" t="s">
        <v>64</v>
      </c>
      <c r="J19" s="96">
        <f>SUM(J3:J18)</f>
        <v>5765251</v>
      </c>
    </row>
    <row r="20" spans="1:10" ht="15.75" thickBot="1" x14ac:dyDescent="0.3">
      <c r="I20" s="84" t="s">
        <v>65</v>
      </c>
      <c r="J20" s="83">
        <f>J19*19%</f>
        <v>1095397.69</v>
      </c>
    </row>
    <row r="21" spans="1:10" ht="15.75" thickBot="1" x14ac:dyDescent="0.3">
      <c r="I21" s="95" t="s">
        <v>66</v>
      </c>
      <c r="J21" s="83">
        <f>SUM(J19:J20)</f>
        <v>6860648.6899999995</v>
      </c>
    </row>
    <row r="22" spans="1:10" ht="15.75" thickBot="1" x14ac:dyDescent="0.3">
      <c r="I22" s="84" t="s">
        <v>75</v>
      </c>
      <c r="J22" s="83">
        <f>J21*2%</f>
        <v>137212.97379999998</v>
      </c>
    </row>
    <row r="23" spans="1:10" ht="15.75" thickBot="1" x14ac:dyDescent="0.3">
      <c r="I23" s="84" t="s">
        <v>76</v>
      </c>
      <c r="J23" s="85">
        <f>J21-J22</f>
        <v>6723435.7161999997</v>
      </c>
    </row>
    <row r="25" spans="1:10" x14ac:dyDescent="0.25">
      <c r="G25" s="1">
        <v>1</v>
      </c>
    </row>
  </sheetData>
  <mergeCells count="1">
    <mergeCell ref="I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AC694-E8EA-464F-8F6E-9C45CEE9B035}">
  <dimension ref="B1:Q25"/>
  <sheetViews>
    <sheetView tabSelected="1" topLeftCell="A2" workbookViewId="0">
      <selection activeCell="K24" sqref="K24"/>
    </sheetView>
  </sheetViews>
  <sheetFormatPr baseColWidth="10" defaultColWidth="11.42578125" defaultRowHeight="11.25" x14ac:dyDescent="0.2"/>
  <cols>
    <col min="1" max="1" width="3" style="36" customWidth="1"/>
    <col min="2" max="2" width="2.5703125" style="36" bestFit="1" customWidth="1"/>
    <col min="3" max="3" width="12" style="36" bestFit="1" customWidth="1"/>
    <col min="4" max="4" width="20.42578125" style="36" bestFit="1" customWidth="1"/>
    <col min="5" max="5" width="20.28515625" style="36" bestFit="1" customWidth="1"/>
    <col min="6" max="6" width="38.5703125" style="36" hidden="1" customWidth="1"/>
    <col min="7" max="7" width="11.85546875" style="56" bestFit="1" customWidth="1"/>
    <col min="8" max="8" width="13.5703125" style="56" bestFit="1" customWidth="1"/>
    <col min="9" max="9" width="7.140625" style="56" customWidth="1"/>
    <col min="10" max="10" width="5.140625" style="66" bestFit="1" customWidth="1"/>
    <col min="11" max="11" width="8.85546875" style="56" customWidth="1"/>
    <col min="12" max="12" width="7.140625" style="56" customWidth="1"/>
    <col min="13" max="13" width="5.140625" style="56" bestFit="1" customWidth="1"/>
    <col min="14" max="14" width="9.140625" style="56" bestFit="1" customWidth="1"/>
    <col min="15" max="15" width="7.140625" style="56" bestFit="1" customWidth="1"/>
    <col min="16" max="16" width="5.140625" style="56" bestFit="1" customWidth="1"/>
    <col min="17" max="17" width="7.140625" style="56" bestFit="1" customWidth="1"/>
    <col min="18" max="16384" width="11.42578125" style="36"/>
  </cols>
  <sheetData>
    <row r="1" spans="2:17" ht="18" hidden="1" x14ac:dyDescent="0.2">
      <c r="G1" s="146" t="s">
        <v>38</v>
      </c>
      <c r="H1" s="147"/>
      <c r="I1" s="147"/>
      <c r="J1" s="147"/>
      <c r="K1" s="147"/>
      <c r="L1" s="147"/>
      <c r="M1" s="147"/>
      <c r="N1" s="147"/>
      <c r="O1" s="147"/>
      <c r="P1" s="147"/>
      <c r="Q1" s="148"/>
    </row>
    <row r="2" spans="2:17" ht="18" x14ac:dyDescent="0.2">
      <c r="B2" s="36" t="s">
        <v>80</v>
      </c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2:17" ht="18" x14ac:dyDescent="0.2"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2:17" ht="18" x14ac:dyDescent="0.2"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2:17" ht="18.75" thickBot="1" x14ac:dyDescent="0.25"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2:17" ht="18.75" thickBot="1" x14ac:dyDescent="0.25">
      <c r="B6" s="149" t="s">
        <v>39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38"/>
    </row>
    <row r="7" spans="2:17" ht="18.75" thickBot="1" x14ac:dyDescent="0.25"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</row>
    <row r="8" spans="2:17" ht="21" thickBot="1" x14ac:dyDescent="0.25">
      <c r="B8" s="146" t="s">
        <v>40</v>
      </c>
      <c r="C8" s="147"/>
      <c r="D8" s="147"/>
      <c r="E8" s="148"/>
      <c r="F8" s="76"/>
      <c r="G8" s="154"/>
      <c r="H8" s="155"/>
      <c r="I8" s="155"/>
      <c r="J8" s="155"/>
      <c r="K8" s="155"/>
      <c r="L8" s="155"/>
      <c r="M8" s="155"/>
      <c r="N8" s="155"/>
      <c r="O8" s="155"/>
      <c r="P8" s="155"/>
      <c r="Q8" s="156"/>
    </row>
    <row r="9" spans="2:17" ht="18.75" thickBot="1" x14ac:dyDescent="0.25">
      <c r="B9" s="151"/>
      <c r="C9" s="152"/>
      <c r="D9" s="152"/>
      <c r="E9" s="153"/>
      <c r="F9" s="77"/>
      <c r="G9" s="157" t="s">
        <v>41</v>
      </c>
      <c r="H9" s="158"/>
      <c r="I9" s="158"/>
      <c r="J9" s="159"/>
      <c r="K9" s="157" t="s">
        <v>42</v>
      </c>
      <c r="L9" s="158"/>
      <c r="M9" s="159"/>
      <c r="N9" s="160" t="s">
        <v>53</v>
      </c>
      <c r="O9" s="161"/>
      <c r="P9" s="162"/>
      <c r="Q9" s="39" t="s">
        <v>43</v>
      </c>
    </row>
    <row r="10" spans="2:17" ht="23.25" thickBot="1" x14ac:dyDescent="0.25">
      <c r="B10" s="40" t="s">
        <v>0</v>
      </c>
      <c r="C10" s="41" t="s">
        <v>44</v>
      </c>
      <c r="D10" s="42" t="s">
        <v>63</v>
      </c>
      <c r="E10" s="43" t="s">
        <v>45</v>
      </c>
      <c r="F10" s="120" t="s">
        <v>78</v>
      </c>
      <c r="G10" s="67" t="s">
        <v>46</v>
      </c>
      <c r="H10" s="68" t="s">
        <v>47</v>
      </c>
      <c r="I10" s="45" t="s">
        <v>48</v>
      </c>
      <c r="J10" s="108">
        <v>0.35</v>
      </c>
      <c r="K10" s="46" t="s">
        <v>49</v>
      </c>
      <c r="L10" s="44" t="s">
        <v>48</v>
      </c>
      <c r="M10" s="112">
        <v>0.3</v>
      </c>
      <c r="N10" s="46" t="s">
        <v>50</v>
      </c>
      <c r="O10" s="44" t="s">
        <v>51</v>
      </c>
      <c r="P10" s="116">
        <v>0.3</v>
      </c>
      <c r="Q10" s="47" t="s">
        <v>52</v>
      </c>
    </row>
    <row r="11" spans="2:17" s="56" customFormat="1" ht="15" x14ac:dyDescent="0.25">
      <c r="B11" s="48">
        <v>1</v>
      </c>
      <c r="C11" s="74" t="s">
        <v>55</v>
      </c>
      <c r="D11" s="49" t="s">
        <v>54</v>
      </c>
      <c r="E11" s="50" t="s">
        <v>60</v>
      </c>
      <c r="F11" s="50" t="s">
        <v>79</v>
      </c>
      <c r="G11" s="69"/>
      <c r="H11" s="70"/>
      <c r="I11" s="51"/>
      <c r="J11" s="109"/>
      <c r="K11" s="52"/>
      <c r="L11" s="53"/>
      <c r="M11" s="113"/>
      <c r="N11" s="52"/>
      <c r="O11" s="54"/>
      <c r="P11" s="117"/>
      <c r="Q11" s="55"/>
    </row>
    <row r="12" spans="2:17" s="56" customFormat="1" ht="15" x14ac:dyDescent="0.25">
      <c r="B12" s="97">
        <v>2</v>
      </c>
      <c r="C12" s="98" t="s">
        <v>56</v>
      </c>
      <c r="D12" s="99" t="s">
        <v>58</v>
      </c>
      <c r="E12" s="100" t="s">
        <v>60</v>
      </c>
      <c r="F12" s="100" t="s">
        <v>79</v>
      </c>
      <c r="G12" s="101"/>
      <c r="H12" s="102"/>
      <c r="I12" s="103"/>
      <c r="J12" s="110"/>
      <c r="K12" s="104"/>
      <c r="L12" s="105"/>
      <c r="M12" s="114"/>
      <c r="N12" s="104"/>
      <c r="O12" s="106"/>
      <c r="P12" s="118"/>
      <c r="Q12" s="107"/>
    </row>
    <row r="13" spans="2:17" s="65" customFormat="1" ht="15.75" thickBot="1" x14ac:dyDescent="0.3">
      <c r="B13" s="57">
        <v>1</v>
      </c>
      <c r="C13" s="75" t="s">
        <v>57</v>
      </c>
      <c r="D13" s="58" t="s">
        <v>59</v>
      </c>
      <c r="E13" s="59" t="s">
        <v>61</v>
      </c>
      <c r="F13" s="59"/>
      <c r="G13" s="71">
        <f>HAGELIN!J23</f>
        <v>6723435.7161999997</v>
      </c>
      <c r="H13" s="72">
        <f>HAGELIN!J23</f>
        <v>6723435.7161999997</v>
      </c>
      <c r="I13" s="60">
        <f t="shared" ref="I13" si="0">G13/H13*100</f>
        <v>100</v>
      </c>
      <c r="J13" s="111">
        <f>IFERROR(I13*35%,"-")</f>
        <v>35</v>
      </c>
      <c r="K13" s="61">
        <v>10</v>
      </c>
      <c r="L13" s="62">
        <v>70</v>
      </c>
      <c r="M13" s="115">
        <f>L13*30%</f>
        <v>21</v>
      </c>
      <c r="N13" s="61" t="s">
        <v>62</v>
      </c>
      <c r="O13" s="63">
        <v>100</v>
      </c>
      <c r="P13" s="119">
        <f>O13*30%</f>
        <v>30</v>
      </c>
      <c r="Q13" s="64">
        <f>SUM(J13+M13+P13)</f>
        <v>86</v>
      </c>
    </row>
    <row r="22" spans="2:9" ht="15" x14ac:dyDescent="0.25">
      <c r="B22"/>
      <c r="C22"/>
    </row>
    <row r="23" spans="2:9" ht="15" x14ac:dyDescent="0.25">
      <c r="B23"/>
      <c r="C23"/>
    </row>
    <row r="24" spans="2:9" ht="15" x14ac:dyDescent="0.25">
      <c r="B24"/>
      <c r="C24"/>
      <c r="I24" s="56" t="s">
        <v>77</v>
      </c>
    </row>
    <row r="25" spans="2:9" ht="15" x14ac:dyDescent="0.25">
      <c r="B25"/>
      <c r="C25"/>
    </row>
  </sheetData>
  <mergeCells count="7">
    <mergeCell ref="G1:Q1"/>
    <mergeCell ref="B6:P6"/>
    <mergeCell ref="B8:E9"/>
    <mergeCell ref="G8:Q8"/>
    <mergeCell ref="G9:J9"/>
    <mergeCell ref="K9:M9"/>
    <mergeCell ref="N9:P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LRFI </vt:lpstr>
      <vt:lpstr>HPM </vt:lpstr>
      <vt:lpstr>HAGELIN</vt:lpstr>
      <vt:lpstr>EVALUACION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Ponce</dc:creator>
  <cp:lastModifiedBy>Paulina Ponce</cp:lastModifiedBy>
  <cp:lastPrinted>2026-06-26T19:34:27Z</cp:lastPrinted>
  <dcterms:created xsi:type="dcterms:W3CDTF">2026-06-26T19:27:28Z</dcterms:created>
  <dcterms:modified xsi:type="dcterms:W3CDTF">2026-07-10T17:24:36Z</dcterms:modified>
</cp:coreProperties>
</file>